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ocuments\INDIRA BURBANO MONTENEGRO 2020\CAM2021\MIPG\INTEGRACION PLANES INSTITUCIONALES\"/>
    </mc:Choice>
  </mc:AlternateContent>
  <bookViews>
    <workbookView xWindow="0" yWindow="0" windowWidth="20490" windowHeight="7650"/>
  </bookViews>
  <sheets>
    <sheet name="PLANES OPERATIVOS DE INVERSION" sheetId="1" r:id="rId1"/>
    <sheet name="PINAR" sheetId="2" r:id="rId2"/>
    <sheet name="PLAN ANUAL DE VACANTES" sheetId="4" r:id="rId3"/>
    <sheet name="PLAN ESTRATÉGICO TH" sheetId="5" r:id="rId4"/>
    <sheet name="PLAN CAPACITACIÓN" sheetId="6" r:id="rId5"/>
    <sheet name="PLAN INCENTIVOS" sheetId="7" r:id="rId6"/>
    <sheet name="PLAN SST" sheetId="8" r:id="rId7"/>
    <sheet name="PLAN ANTICORRUPCION" sheetId="9" r:id="rId8"/>
    <sheet name="PETI" sheetId="10" r:id="rId9"/>
    <sheet name="PLAN DE SEGURIDAD Y PRIVACIDAD " sheetId="11" r:id="rId10"/>
    <sheet name="ASIGNACION RECURSOS PAI" sheetId="12" r:id="rId11"/>
  </sheets>
  <externalReferences>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1" i="8" l="1"/>
  <c r="AC71" i="8"/>
  <c r="AA71" i="8"/>
  <c r="Y71" i="8"/>
  <c r="W71" i="8"/>
  <c r="U71" i="8"/>
  <c r="S71" i="8"/>
  <c r="Q71" i="8"/>
  <c r="O71" i="8"/>
  <c r="M71" i="8"/>
  <c r="K71" i="8"/>
  <c r="I71" i="8"/>
  <c r="P327" i="1"/>
  <c r="O327" i="1"/>
  <c r="L327" i="1"/>
  <c r="M327" i="1"/>
  <c r="I327" i="1"/>
  <c r="J327" i="1"/>
  <c r="G327" i="1"/>
  <c r="F327" i="1"/>
  <c r="F326" i="1"/>
  <c r="F325" i="1"/>
  <c r="F324" i="1"/>
  <c r="F323" i="1"/>
  <c r="F322" i="1"/>
  <c r="F321" i="1"/>
  <c r="R321" i="1"/>
  <c r="N321" i="1"/>
  <c r="H321" i="1"/>
  <c r="F320" i="1"/>
  <c r="F319" i="1"/>
  <c r="F310" i="1"/>
  <c r="F311" i="1"/>
  <c r="F312" i="1"/>
  <c r="F313" i="1"/>
  <c r="F314" i="1"/>
  <c r="F315" i="1"/>
  <c r="F316" i="1"/>
  <c r="F317" i="1"/>
  <c r="F318" i="1"/>
  <c r="F309" i="1"/>
  <c r="F308" i="1"/>
  <c r="F307" i="1"/>
  <c r="R310" i="1"/>
  <c r="R318" i="1"/>
  <c r="R317" i="1"/>
  <c r="G306" i="1"/>
  <c r="I306" i="1"/>
  <c r="J306" i="1"/>
  <c r="L306" i="1"/>
  <c r="M306" i="1"/>
  <c r="F305" i="1"/>
  <c r="R305" i="1"/>
  <c r="F304" i="1"/>
  <c r="F303" i="1"/>
  <c r="Q302" i="1"/>
  <c r="R303" i="1"/>
  <c r="R304" i="1"/>
  <c r="K302" i="1"/>
  <c r="H302" i="1"/>
  <c r="M302" i="1" l="1"/>
  <c r="N302" i="1"/>
  <c r="O302" i="1"/>
  <c r="P302" i="1"/>
  <c r="R302" i="1" s="1"/>
  <c r="J302" i="1"/>
  <c r="L302" i="1"/>
  <c r="R326" i="1"/>
  <c r="R325" i="1"/>
  <c r="Q324" i="1"/>
  <c r="N324" i="1"/>
  <c r="K324" i="1"/>
  <c r="H324" i="1"/>
  <c r="N323" i="1"/>
  <c r="R323" i="1" s="1"/>
  <c r="H322" i="1"/>
  <c r="K319" i="1"/>
  <c r="H319" i="1"/>
  <c r="Q319" i="1"/>
  <c r="N319" i="1"/>
  <c r="R316" i="1"/>
  <c r="R315" i="1"/>
  <c r="R314" i="1"/>
  <c r="R313" i="1"/>
  <c r="R312" i="1"/>
  <c r="H311" i="1"/>
  <c r="H308" i="1" s="1"/>
  <c r="H306" i="1" s="1"/>
  <c r="R309" i="1"/>
  <c r="K308" i="1"/>
  <c r="K306" i="1" s="1"/>
  <c r="Q306" i="1"/>
  <c r="N306" i="1"/>
  <c r="F306" i="1" l="1"/>
  <c r="R320" i="1"/>
  <c r="R319" i="1" s="1"/>
  <c r="F302" i="1"/>
  <c r="N327" i="1"/>
  <c r="R322" i="1"/>
  <c r="R308" i="1"/>
  <c r="Q327" i="1"/>
  <c r="R311" i="1"/>
  <c r="R324" i="1"/>
  <c r="K327" i="1" l="1"/>
  <c r="R307" i="1"/>
  <c r="R306" i="1" s="1"/>
  <c r="H327" i="1"/>
  <c r="R327" i="1" l="1"/>
  <c r="F295" i="1"/>
  <c r="G297" i="1"/>
  <c r="R291" i="1"/>
  <c r="R292" i="1"/>
  <c r="R293" i="1"/>
  <c r="R290" i="1"/>
  <c r="F291" i="1"/>
  <c r="F292" i="1"/>
  <c r="F293" i="1"/>
  <c r="F290" i="1"/>
  <c r="I289" i="1"/>
  <c r="J289" i="1"/>
  <c r="J297" i="1" s="1"/>
  <c r="K289" i="1"/>
  <c r="K297" i="1" s="1"/>
  <c r="L289" i="1"/>
  <c r="L297" i="1" s="1"/>
  <c r="M289" i="1"/>
  <c r="M297" i="1" s="1"/>
  <c r="N289" i="1"/>
  <c r="O289" i="1"/>
  <c r="O297" i="1" s="1"/>
  <c r="P289" i="1"/>
  <c r="P297" i="1" s="1"/>
  <c r="Q289" i="1"/>
  <c r="H289" i="1"/>
  <c r="R289" i="1" l="1"/>
  <c r="F289" i="1"/>
  <c r="I284" i="1"/>
  <c r="J284" i="1"/>
  <c r="K284" i="1"/>
  <c r="L284" i="1"/>
  <c r="O284" i="1"/>
  <c r="P284" i="1"/>
  <c r="Q284" i="1"/>
  <c r="F283" i="1"/>
  <c r="F282" i="1"/>
  <c r="R283" i="1" l="1"/>
  <c r="R282" i="1"/>
  <c r="M281" i="1"/>
  <c r="N281" i="1"/>
  <c r="G281" i="1"/>
  <c r="F281" i="1" s="1"/>
  <c r="F280" i="1"/>
  <c r="R280" i="1" s="1"/>
  <c r="M278" i="1"/>
  <c r="N278" i="1"/>
  <c r="G278" i="1"/>
  <c r="N284" i="1" l="1"/>
  <c r="R281" i="1"/>
  <c r="M284" i="1"/>
  <c r="G284" i="1"/>
  <c r="H280" i="1"/>
  <c r="H279" i="1" s="1"/>
  <c r="F279" i="1" s="1"/>
  <c r="H278" i="1" l="1"/>
  <c r="R279" i="1"/>
  <c r="R278" i="1" s="1"/>
  <c r="R284" i="1" s="1"/>
  <c r="H284" i="1" l="1"/>
  <c r="F278" i="1"/>
  <c r="F284" i="1" s="1"/>
  <c r="F270" i="1"/>
  <c r="F269" i="1"/>
  <c r="H268" i="1"/>
  <c r="I268" i="1"/>
  <c r="I273" i="1" s="1"/>
  <c r="J268" i="1"/>
  <c r="J273" i="1" s="1"/>
  <c r="K268" i="1"/>
  <c r="K273" i="1" s="1"/>
  <c r="L268" i="1"/>
  <c r="L273" i="1" s="1"/>
  <c r="M268" i="1"/>
  <c r="M273" i="1" s="1"/>
  <c r="N268" i="1"/>
  <c r="N273" i="1" s="1"/>
  <c r="O268" i="1"/>
  <c r="O273" i="1" s="1"/>
  <c r="P268" i="1"/>
  <c r="P273" i="1" s="1"/>
  <c r="Q268" i="1"/>
  <c r="Q273" i="1" s="1"/>
  <c r="G268" i="1"/>
  <c r="R269" i="1"/>
  <c r="R268" i="1" l="1"/>
  <c r="F268" i="1"/>
  <c r="H253" i="1" l="1"/>
  <c r="G253" i="1"/>
  <c r="F254" i="1"/>
  <c r="F255" i="1"/>
  <c r="F256" i="1"/>
  <c r="F257" i="1"/>
  <c r="F258" i="1"/>
  <c r="F261" i="1"/>
  <c r="F262" i="1"/>
  <c r="F263" i="1"/>
  <c r="R248" i="1" l="1"/>
  <c r="R249" i="1" s="1"/>
  <c r="F247" i="1"/>
  <c r="F246" i="1"/>
  <c r="H249" i="1"/>
  <c r="G249" i="1"/>
  <c r="F238" i="1" l="1"/>
  <c r="F239" i="1"/>
  <c r="F240" i="1"/>
  <c r="F237" i="1"/>
  <c r="R231" i="1"/>
  <c r="R230" i="1"/>
  <c r="G229" i="1"/>
  <c r="H229" i="1"/>
  <c r="I229" i="1"/>
  <c r="J229" i="1"/>
  <c r="K229" i="1"/>
  <c r="L229" i="1"/>
  <c r="F231" i="1"/>
  <c r="F230" i="1"/>
  <c r="F226" i="1"/>
  <c r="F227" i="1"/>
  <c r="F228" i="1"/>
  <c r="F225" i="1"/>
  <c r="F223" i="1"/>
  <c r="F222" i="1"/>
  <c r="F221" i="1"/>
  <c r="F219" i="1"/>
  <c r="F217" i="1"/>
  <c r="R217" i="1"/>
  <c r="F241" i="1" l="1"/>
  <c r="R229" i="1"/>
  <c r="F229" i="1"/>
  <c r="F210" i="1"/>
  <c r="F211" i="1"/>
  <c r="F205" i="1"/>
  <c r="F206" i="1"/>
  <c r="F207" i="1"/>
  <c r="F208" i="1"/>
  <c r="F209" i="1"/>
  <c r="F199" i="1"/>
  <c r="F200" i="1"/>
  <c r="F201" i="1"/>
  <c r="F202" i="1"/>
  <c r="F203" i="1"/>
  <c r="F204" i="1"/>
  <c r="F198" i="1"/>
  <c r="R198" i="1"/>
  <c r="H197" i="1"/>
  <c r="I197" i="1"/>
  <c r="J197" i="1"/>
  <c r="K197" i="1"/>
  <c r="L197" i="1"/>
  <c r="G197" i="1"/>
  <c r="F196" i="1"/>
  <c r="F194" i="1"/>
  <c r="F195" i="1"/>
  <c r="F193" i="1"/>
  <c r="H192" i="1"/>
  <c r="I192" i="1"/>
  <c r="J192" i="1"/>
  <c r="K192" i="1"/>
  <c r="L192" i="1"/>
  <c r="G192" i="1"/>
  <c r="F192" i="1" l="1"/>
  <c r="F197" i="1"/>
  <c r="P212" i="1"/>
  <c r="O212" i="1"/>
  <c r="M212" i="1"/>
  <c r="L212" i="1"/>
  <c r="J212" i="1"/>
  <c r="I212" i="1"/>
  <c r="H212" i="1"/>
  <c r="G212" i="1"/>
  <c r="R211" i="1"/>
  <c r="R210" i="1"/>
  <c r="R209" i="1"/>
  <c r="R208" i="1"/>
  <c r="R207" i="1"/>
  <c r="R206" i="1"/>
  <c r="R205" i="1"/>
  <c r="R204" i="1"/>
  <c r="R203" i="1"/>
  <c r="R202" i="1"/>
  <c r="R201" i="1"/>
  <c r="R200" i="1"/>
  <c r="R199" i="1"/>
  <c r="R196" i="1"/>
  <c r="R195" i="1"/>
  <c r="Q194" i="1"/>
  <c r="R194" i="1" s="1"/>
  <c r="R193" i="1"/>
  <c r="M192" i="1"/>
  <c r="R197" i="1" l="1"/>
  <c r="R192" i="1"/>
  <c r="Q212" i="1"/>
  <c r="R212" i="1" l="1"/>
  <c r="G182" i="1" l="1"/>
  <c r="H182" i="1"/>
  <c r="I182" i="1"/>
  <c r="J182" i="1"/>
  <c r="K182" i="1"/>
  <c r="L182" i="1"/>
  <c r="M182" i="1"/>
  <c r="N182" i="1"/>
  <c r="O182" i="1"/>
  <c r="P182" i="1"/>
  <c r="Q182" i="1"/>
  <c r="O169" i="1"/>
  <c r="O167" i="1"/>
  <c r="O166" i="1" s="1"/>
  <c r="O187" i="1" s="1"/>
  <c r="F186" i="1"/>
  <c r="F184" i="1"/>
  <c r="F183" i="1"/>
  <c r="F182" i="1" s="1"/>
  <c r="F179" i="1"/>
  <c r="F178" i="1"/>
  <c r="F175" i="1"/>
  <c r="F174" i="1"/>
  <c r="F171" i="1"/>
  <c r="F172" i="1"/>
  <c r="F170" i="1"/>
  <c r="M166" i="1"/>
  <c r="L166" i="1"/>
  <c r="K166" i="1"/>
  <c r="J166" i="1"/>
  <c r="I166" i="1"/>
  <c r="H166" i="1"/>
  <c r="G166" i="1"/>
  <c r="F167" i="1"/>
  <c r="F166" i="1" s="1"/>
  <c r="F157" i="1"/>
  <c r="M150" i="1"/>
  <c r="H150" i="1"/>
  <c r="I150" i="1"/>
  <c r="J150" i="1"/>
  <c r="K150" i="1"/>
  <c r="L150" i="1"/>
  <c r="G150" i="1"/>
  <c r="F152" i="1"/>
  <c r="F151" i="1"/>
  <c r="F153" i="1"/>
  <c r="F154" i="1"/>
  <c r="F155" i="1"/>
  <c r="F156" i="1"/>
  <c r="F158" i="1"/>
  <c r="F159" i="1"/>
  <c r="F160" i="1"/>
  <c r="F161" i="1"/>
  <c r="F150" i="1" l="1"/>
  <c r="G133" i="1" l="1"/>
  <c r="G128" i="1"/>
  <c r="G119" i="1"/>
  <c r="G101" i="1"/>
  <c r="G88" i="1"/>
  <c r="G84" i="1"/>
  <c r="R84" i="1" s="1"/>
  <c r="F144" i="1"/>
  <c r="F143" i="1"/>
  <c r="P142" i="1"/>
  <c r="Q142" i="1"/>
  <c r="K142" i="1"/>
  <c r="L142" i="1"/>
  <c r="I83" i="1"/>
  <c r="K83" i="1"/>
  <c r="L83" i="1"/>
  <c r="P83" i="1"/>
  <c r="Q83" i="1"/>
  <c r="R86" i="1"/>
  <c r="Q146" i="1" l="1"/>
  <c r="P146" i="1"/>
  <c r="G127" i="1"/>
  <c r="G83" i="1"/>
  <c r="R135" i="1" l="1"/>
  <c r="R136" i="1"/>
  <c r="R137" i="1"/>
  <c r="R138" i="1"/>
  <c r="R139" i="1"/>
  <c r="R140" i="1"/>
  <c r="R141" i="1"/>
  <c r="R134" i="1"/>
  <c r="M133" i="1"/>
  <c r="N133" i="1"/>
  <c r="H133" i="1"/>
  <c r="I133" i="1"/>
  <c r="J133" i="1"/>
  <c r="K133" i="1"/>
  <c r="L133" i="1"/>
  <c r="F128" i="1"/>
  <c r="F141" i="1"/>
  <c r="F135" i="1"/>
  <c r="F136" i="1"/>
  <c r="F137" i="1"/>
  <c r="F138" i="1"/>
  <c r="F139" i="1"/>
  <c r="F140" i="1"/>
  <c r="F134" i="1"/>
  <c r="R120" i="1"/>
  <c r="F119" i="1"/>
  <c r="G114" i="1"/>
  <c r="G113" i="1" s="1"/>
  <c r="F112" i="1"/>
  <c r="F111" i="1"/>
  <c r="F110" i="1"/>
  <c r="F109" i="1"/>
  <c r="F108" i="1"/>
  <c r="F107" i="1"/>
  <c r="F106" i="1"/>
  <c r="F105" i="1"/>
  <c r="F104" i="1"/>
  <c r="F103" i="1"/>
  <c r="F102" i="1"/>
  <c r="F90" i="1"/>
  <c r="F91" i="1"/>
  <c r="F92" i="1"/>
  <c r="F93" i="1"/>
  <c r="F94" i="1"/>
  <c r="F95" i="1"/>
  <c r="F96" i="1"/>
  <c r="F97" i="1"/>
  <c r="F98" i="1"/>
  <c r="F99" i="1"/>
  <c r="F100" i="1"/>
  <c r="F89" i="1"/>
  <c r="F88" i="1"/>
  <c r="H101" i="1"/>
  <c r="H83" i="1" s="1"/>
  <c r="F84" i="1"/>
  <c r="K80" i="1"/>
  <c r="L80" i="1"/>
  <c r="F82" i="1"/>
  <c r="F81" i="1"/>
  <c r="F79" i="1"/>
  <c r="F78" i="1"/>
  <c r="F76" i="1"/>
  <c r="F75" i="1"/>
  <c r="F73" i="1"/>
  <c r="F71" i="1"/>
  <c r="F70" i="1"/>
  <c r="F68" i="1"/>
  <c r="F67" i="1"/>
  <c r="F133" i="1" l="1"/>
  <c r="R44" i="1"/>
  <c r="R41" i="1"/>
  <c r="F56" i="1"/>
  <c r="F55" i="1"/>
  <c r="F54" i="1"/>
  <c r="F41" i="1"/>
  <c r="F39" i="1"/>
  <c r="F60" i="1"/>
  <c r="F59" i="1"/>
  <c r="F58" i="1"/>
  <c r="R54" i="1"/>
  <c r="F47" i="1"/>
  <c r="F44" i="1"/>
  <c r="R39" i="1"/>
  <c r="I40" i="1"/>
  <c r="J40" i="1"/>
  <c r="K40" i="1"/>
  <c r="L40" i="1"/>
  <c r="F40" i="1" l="1"/>
  <c r="R40" i="1"/>
  <c r="H32" i="1" l="1"/>
  <c r="F32" i="1"/>
  <c r="R33" i="1" l="1"/>
  <c r="R31" i="1"/>
  <c r="F22" i="1"/>
  <c r="H30" i="1"/>
  <c r="R30" i="1" s="1"/>
  <c r="R29" i="1"/>
  <c r="R25" i="1"/>
  <c r="R24" i="1"/>
  <c r="R23" i="1"/>
  <c r="M27" i="1"/>
  <c r="M22" i="1"/>
  <c r="H28" i="1"/>
  <c r="R28" i="1" s="1"/>
  <c r="F27" i="1"/>
  <c r="H27" i="1" s="1"/>
  <c r="R26" i="1"/>
  <c r="R27" i="1" l="1"/>
  <c r="F21" i="1"/>
  <c r="F35" i="1" s="1"/>
  <c r="M35" i="1"/>
  <c r="M21" i="1"/>
  <c r="F17" i="1"/>
  <c r="H22" i="1" l="1"/>
  <c r="M7" i="1"/>
  <c r="R22" i="1" l="1"/>
  <c r="H21" i="1"/>
  <c r="R21" i="1" s="1"/>
  <c r="H35" i="1"/>
  <c r="R35" i="1" s="1"/>
  <c r="H296" i="1"/>
  <c r="R296" i="1" s="1"/>
  <c r="F296" i="1"/>
  <c r="Q294" i="1"/>
  <c r="Q297" i="1" s="1"/>
  <c r="N294" i="1"/>
  <c r="N297" i="1" s="1"/>
  <c r="H272" i="1"/>
  <c r="R271" i="1" s="1"/>
  <c r="G271" i="1"/>
  <c r="G273" i="1" l="1"/>
  <c r="R270" i="1"/>
  <c r="R273" i="1"/>
  <c r="H271" i="1"/>
  <c r="H273" i="1" s="1"/>
  <c r="R295" i="1"/>
  <c r="R294" i="1" s="1"/>
  <c r="R297" i="1" s="1"/>
  <c r="H294" i="1"/>
  <c r="H297" i="1" l="1"/>
  <c r="F294" i="1"/>
  <c r="F297" i="1" s="1"/>
  <c r="F271" i="1"/>
  <c r="F273" i="1" s="1"/>
  <c r="R263" i="1"/>
  <c r="R262" i="1"/>
  <c r="N261" i="1"/>
  <c r="R261" i="1" s="1"/>
  <c r="G260" i="1"/>
  <c r="Q259" i="1"/>
  <c r="P259" i="1"/>
  <c r="O259" i="1"/>
  <c r="M259" i="1"/>
  <c r="K259" i="1"/>
  <c r="H259" i="1"/>
  <c r="R258" i="1"/>
  <c r="R257" i="1"/>
  <c r="R256" i="1"/>
  <c r="R255" i="1"/>
  <c r="R254" i="1"/>
  <c r="Q253" i="1"/>
  <c r="P253" i="1"/>
  <c r="O253" i="1"/>
  <c r="N253" i="1"/>
  <c r="M253" i="1"/>
  <c r="K253" i="1"/>
  <c r="F253" i="1" s="1"/>
  <c r="L241" i="1"/>
  <c r="K241" i="1"/>
  <c r="J241" i="1"/>
  <c r="I241" i="1"/>
  <c r="H241" i="1"/>
  <c r="R240" i="1"/>
  <c r="R239" i="1" s="1"/>
  <c r="R238" i="1"/>
  <c r="R237" i="1" s="1"/>
  <c r="Q237" i="1"/>
  <c r="Q241" i="1" s="1"/>
  <c r="P237" i="1"/>
  <c r="P241" i="1" s="1"/>
  <c r="N237" i="1"/>
  <c r="N241" i="1" s="1"/>
  <c r="R228" i="1"/>
  <c r="R227" i="1"/>
  <c r="R226" i="1"/>
  <c r="R225" i="1"/>
  <c r="Q224" i="1"/>
  <c r="P224" i="1"/>
  <c r="O224" i="1"/>
  <c r="N224" i="1"/>
  <c r="M224" i="1"/>
  <c r="L224" i="1"/>
  <c r="K224" i="1"/>
  <c r="J224" i="1"/>
  <c r="I224" i="1"/>
  <c r="H224" i="1"/>
  <c r="G224" i="1"/>
  <c r="R223" i="1"/>
  <c r="R222" i="1" s="1"/>
  <c r="Q222" i="1"/>
  <c r="P222" i="1"/>
  <c r="O222" i="1"/>
  <c r="N222" i="1"/>
  <c r="M222" i="1"/>
  <c r="R221" i="1"/>
  <c r="R220" i="1" s="1"/>
  <c r="Q220" i="1"/>
  <c r="P220" i="1"/>
  <c r="O220" i="1"/>
  <c r="O232" i="1" s="1"/>
  <c r="N220" i="1"/>
  <c r="M220" i="1"/>
  <c r="K220" i="1"/>
  <c r="J220" i="1"/>
  <c r="I220" i="1"/>
  <c r="H220" i="1"/>
  <c r="G220" i="1"/>
  <c r="R219" i="1"/>
  <c r="L218" i="1"/>
  <c r="K218" i="1"/>
  <c r="J218" i="1"/>
  <c r="I218" i="1"/>
  <c r="H218" i="1"/>
  <c r="G218" i="1"/>
  <c r="L216" i="1"/>
  <c r="K216" i="1"/>
  <c r="J216" i="1"/>
  <c r="I216" i="1"/>
  <c r="H216" i="1"/>
  <c r="G216" i="1"/>
  <c r="J232" i="1" l="1"/>
  <c r="N232" i="1"/>
  <c r="R253" i="1"/>
  <c r="N259" i="1"/>
  <c r="R260" i="1"/>
  <c r="R259" i="1" s="1"/>
  <c r="F260" i="1"/>
  <c r="M232" i="1"/>
  <c r="Q232" i="1"/>
  <c r="G232" i="1"/>
  <c r="F216" i="1"/>
  <c r="K232" i="1"/>
  <c r="R224" i="1"/>
  <c r="H232" i="1"/>
  <c r="L232" i="1"/>
  <c r="F220" i="1"/>
  <c r="P232" i="1"/>
  <c r="I232" i="1"/>
  <c r="F218" i="1"/>
  <c r="F224" i="1"/>
  <c r="R216" i="1"/>
  <c r="G259" i="1"/>
  <c r="F259" i="1" s="1"/>
  <c r="R218" i="1"/>
  <c r="R241" i="1"/>
  <c r="K264" i="1"/>
  <c r="P264" i="1"/>
  <c r="M264" i="1"/>
  <c r="Q264" i="1"/>
  <c r="N264" i="1"/>
  <c r="H264" i="1"/>
  <c r="O264" i="1"/>
  <c r="G264" i="1" l="1"/>
  <c r="F264" i="1" s="1"/>
  <c r="R232" i="1"/>
  <c r="F232" i="1"/>
  <c r="R264" i="1"/>
  <c r="R186" i="1" l="1"/>
  <c r="R185" i="1" s="1"/>
  <c r="Q185" i="1"/>
  <c r="P185" i="1"/>
  <c r="N185" i="1"/>
  <c r="M185" i="1"/>
  <c r="L185" i="1"/>
  <c r="J185" i="1"/>
  <c r="I185" i="1"/>
  <c r="H185" i="1"/>
  <c r="G185" i="1"/>
  <c r="R184" i="1"/>
  <c r="R183" i="1"/>
  <c r="R182" i="1" s="1"/>
  <c r="H181" i="1"/>
  <c r="Q180" i="1"/>
  <c r="P180" i="1"/>
  <c r="N180" i="1"/>
  <c r="M180" i="1"/>
  <c r="L180" i="1"/>
  <c r="J180" i="1"/>
  <c r="I180" i="1"/>
  <c r="G180" i="1"/>
  <c r="R179" i="1"/>
  <c r="R178" i="1"/>
  <c r="Q177" i="1"/>
  <c r="P177" i="1"/>
  <c r="N177" i="1"/>
  <c r="M177" i="1"/>
  <c r="L177" i="1"/>
  <c r="J177" i="1"/>
  <c r="I177" i="1"/>
  <c r="H177" i="1"/>
  <c r="G177" i="1"/>
  <c r="R175" i="1"/>
  <c r="R174" i="1"/>
  <c r="Q173" i="1"/>
  <c r="P173" i="1"/>
  <c r="N173" i="1"/>
  <c r="M173" i="1"/>
  <c r="L173" i="1"/>
  <c r="J173" i="1"/>
  <c r="I173" i="1"/>
  <c r="H173" i="1"/>
  <c r="G173" i="1"/>
  <c r="R172" i="1"/>
  <c r="R171" i="1"/>
  <c r="R170" i="1"/>
  <c r="Q169" i="1"/>
  <c r="P169" i="1"/>
  <c r="N169" i="1"/>
  <c r="M169" i="1"/>
  <c r="L169" i="1"/>
  <c r="J169" i="1"/>
  <c r="I169" i="1"/>
  <c r="H169" i="1"/>
  <c r="G169" i="1"/>
  <c r="R34" i="1"/>
  <c r="R47" i="1"/>
  <c r="R49" i="1"/>
  <c r="R50" i="1"/>
  <c r="R52" i="1"/>
  <c r="R53" i="1"/>
  <c r="R55" i="1"/>
  <c r="R56" i="1"/>
  <c r="R58" i="1"/>
  <c r="R59" i="1"/>
  <c r="R60" i="1"/>
  <c r="R67" i="1"/>
  <c r="R68" i="1"/>
  <c r="R70" i="1"/>
  <c r="R71" i="1"/>
  <c r="R73" i="1"/>
  <c r="R72" i="1" s="1"/>
  <c r="R75" i="1"/>
  <c r="R76" i="1"/>
  <c r="R78" i="1"/>
  <c r="R79" i="1"/>
  <c r="R81" i="1"/>
  <c r="R82" i="1"/>
  <c r="R95" i="1"/>
  <c r="R102" i="1"/>
  <c r="R103" i="1"/>
  <c r="R104" i="1"/>
  <c r="R105" i="1"/>
  <c r="R106" i="1"/>
  <c r="R107" i="1"/>
  <c r="R108" i="1"/>
  <c r="R109" i="1"/>
  <c r="R110" i="1"/>
  <c r="R111" i="1"/>
  <c r="R112" i="1"/>
  <c r="R143" i="1"/>
  <c r="R144" i="1"/>
  <c r="P162" i="1"/>
  <c r="N162" i="1"/>
  <c r="L162" i="1"/>
  <c r="K162" i="1"/>
  <c r="J162" i="1"/>
  <c r="I162" i="1"/>
  <c r="H162" i="1"/>
  <c r="G162" i="1"/>
  <c r="R161" i="1"/>
  <c r="R160" i="1"/>
  <c r="R159" i="1"/>
  <c r="R158" i="1"/>
  <c r="M157" i="1"/>
  <c r="R156" i="1"/>
  <c r="R155" i="1"/>
  <c r="M154" i="1"/>
  <c r="R153" i="1"/>
  <c r="R152" i="1"/>
  <c r="R151" i="1"/>
  <c r="E151" i="1"/>
  <c r="F169" i="1" l="1"/>
  <c r="F185" i="1"/>
  <c r="R181" i="1"/>
  <c r="R180" i="1" s="1"/>
  <c r="F181" i="1"/>
  <c r="F177" i="1"/>
  <c r="F173" i="1"/>
  <c r="G168" i="1"/>
  <c r="R157" i="1"/>
  <c r="G176" i="1"/>
  <c r="R154" i="1"/>
  <c r="F162" i="1"/>
  <c r="J176" i="1"/>
  <c r="L176" i="1"/>
  <c r="Q176" i="1"/>
  <c r="M162" i="1"/>
  <c r="M176" i="1"/>
  <c r="I176" i="1"/>
  <c r="N176" i="1"/>
  <c r="I168" i="1"/>
  <c r="N168" i="1"/>
  <c r="N167" i="1" s="1"/>
  <c r="R69" i="1"/>
  <c r="R80" i="1"/>
  <c r="R74" i="1"/>
  <c r="R57" i="1"/>
  <c r="H180" i="1"/>
  <c r="H176" i="1" s="1"/>
  <c r="R77" i="1"/>
  <c r="R66" i="1"/>
  <c r="R177" i="1"/>
  <c r="L168" i="1"/>
  <c r="L187" i="1" s="1"/>
  <c r="Q168" i="1"/>
  <c r="Q167" i="1" s="1"/>
  <c r="Q166" i="1" s="1"/>
  <c r="P176" i="1"/>
  <c r="R169" i="1"/>
  <c r="J168" i="1"/>
  <c r="P168" i="1"/>
  <c r="P167" i="1" s="1"/>
  <c r="P166" i="1" s="1"/>
  <c r="H168" i="1"/>
  <c r="M168" i="1"/>
  <c r="R173" i="1"/>
  <c r="R150" i="1"/>
  <c r="R176" i="1" l="1"/>
  <c r="J187" i="1"/>
  <c r="F176" i="1"/>
  <c r="P187" i="1"/>
  <c r="Q187" i="1"/>
  <c r="F180" i="1"/>
  <c r="G187" i="1"/>
  <c r="F168" i="1"/>
  <c r="R167" i="1"/>
  <c r="R166" i="1" s="1"/>
  <c r="N166" i="1"/>
  <c r="N187" i="1" s="1"/>
  <c r="M187" i="1"/>
  <c r="I187" i="1"/>
  <c r="R168" i="1"/>
  <c r="H187" i="1"/>
  <c r="R162" i="1"/>
  <c r="R187" i="1" l="1"/>
  <c r="F187" i="1"/>
  <c r="H145" i="1"/>
  <c r="R145" i="1" s="1"/>
  <c r="R142" i="1" s="1"/>
  <c r="M142" i="1"/>
  <c r="O142" i="1"/>
  <c r="N142" i="1"/>
  <c r="J142" i="1"/>
  <c r="G142" i="1"/>
  <c r="O133" i="1"/>
  <c r="R133" i="1" s="1"/>
  <c r="R132" i="1"/>
  <c r="R131" i="1"/>
  <c r="R130" i="1"/>
  <c r="R129" i="1"/>
  <c r="M128" i="1"/>
  <c r="O128" i="1"/>
  <c r="N128" i="1"/>
  <c r="N127" i="1" s="1"/>
  <c r="H128" i="1"/>
  <c r="H127" i="1" s="1"/>
  <c r="J128" i="1"/>
  <c r="R126" i="1"/>
  <c r="R125" i="1"/>
  <c r="R124" i="1"/>
  <c r="R123" i="1"/>
  <c r="R122" i="1"/>
  <c r="R121" i="1"/>
  <c r="O119" i="1"/>
  <c r="O113" i="1" s="1"/>
  <c r="N119" i="1"/>
  <c r="N113" i="1" s="1"/>
  <c r="H119" i="1"/>
  <c r="H113" i="1" s="1"/>
  <c r="J119" i="1"/>
  <c r="J113" i="1" s="1"/>
  <c r="R118" i="1"/>
  <c r="R117" i="1"/>
  <c r="R116" i="1"/>
  <c r="R115" i="1"/>
  <c r="M101" i="1"/>
  <c r="M83" i="1" s="1"/>
  <c r="O101" i="1"/>
  <c r="O83" i="1" s="1"/>
  <c r="N101" i="1"/>
  <c r="N83" i="1" s="1"/>
  <c r="J101" i="1"/>
  <c r="J83" i="1" s="1"/>
  <c r="R100" i="1"/>
  <c r="R99" i="1"/>
  <c r="R98" i="1"/>
  <c r="R97" i="1"/>
  <c r="R96" i="1"/>
  <c r="R94" i="1"/>
  <c r="R93" i="1"/>
  <c r="R92" i="1"/>
  <c r="R91" i="1"/>
  <c r="R90" i="1"/>
  <c r="R89" i="1"/>
  <c r="R87" i="1"/>
  <c r="M80" i="1"/>
  <c r="O80" i="1"/>
  <c r="N80" i="1"/>
  <c r="H80" i="1"/>
  <c r="J80" i="1"/>
  <c r="G80" i="1"/>
  <c r="M77" i="1"/>
  <c r="O77" i="1"/>
  <c r="N77" i="1"/>
  <c r="H77" i="1"/>
  <c r="J77" i="1"/>
  <c r="G77" i="1"/>
  <c r="E77" i="1"/>
  <c r="M74" i="1"/>
  <c r="O74" i="1"/>
  <c r="N74" i="1"/>
  <c r="H74" i="1"/>
  <c r="J74" i="1"/>
  <c r="G74" i="1"/>
  <c r="M72" i="1"/>
  <c r="O72" i="1"/>
  <c r="N72" i="1"/>
  <c r="H72" i="1"/>
  <c r="J72" i="1"/>
  <c r="G72" i="1"/>
  <c r="M69" i="1"/>
  <c r="O69" i="1"/>
  <c r="N69" i="1"/>
  <c r="H69" i="1"/>
  <c r="J69" i="1"/>
  <c r="G69" i="1"/>
  <c r="M66" i="1"/>
  <c r="O66" i="1"/>
  <c r="N66" i="1"/>
  <c r="H66" i="1"/>
  <c r="J66" i="1"/>
  <c r="G66" i="1"/>
  <c r="O146" i="1" l="1"/>
  <c r="N146" i="1"/>
  <c r="R83" i="1"/>
  <c r="F80" i="1"/>
  <c r="F83" i="1"/>
  <c r="F101" i="1"/>
  <c r="F77" i="1"/>
  <c r="F74" i="1"/>
  <c r="F69" i="1"/>
  <c r="F72" i="1"/>
  <c r="F66" i="1"/>
  <c r="M119" i="1"/>
  <c r="M113" i="1" s="1"/>
  <c r="M146" i="1" s="1"/>
  <c r="R101" i="1"/>
  <c r="R114" i="1"/>
  <c r="J127" i="1"/>
  <c r="F127" i="1" s="1"/>
  <c r="R88" i="1"/>
  <c r="R128" i="1"/>
  <c r="R127" i="1" s="1"/>
  <c r="H142" i="1"/>
  <c r="H146" i="1" s="1"/>
  <c r="F146" i="1" l="1"/>
  <c r="J146" i="1"/>
  <c r="R119" i="1"/>
  <c r="R113" i="1" s="1"/>
  <c r="R146" i="1" l="1"/>
  <c r="G146" i="1"/>
  <c r="L57" i="1"/>
  <c r="K57" i="1"/>
  <c r="J57" i="1"/>
  <c r="I57" i="1"/>
  <c r="H57" i="1"/>
  <c r="G57" i="1"/>
  <c r="L51" i="1"/>
  <c r="K51" i="1"/>
  <c r="J51" i="1"/>
  <c r="I51" i="1"/>
  <c r="H51" i="1"/>
  <c r="G51" i="1"/>
  <c r="M48" i="1"/>
  <c r="L48" i="1"/>
  <c r="K48" i="1"/>
  <c r="J48" i="1"/>
  <c r="I48" i="1"/>
  <c r="H48" i="1"/>
  <c r="G48" i="1"/>
  <c r="H46" i="1"/>
  <c r="M45" i="1"/>
  <c r="M61" i="1" s="1"/>
  <c r="L45" i="1"/>
  <c r="K45" i="1"/>
  <c r="J45" i="1"/>
  <c r="I45" i="1"/>
  <c r="G45" i="1"/>
  <c r="H43" i="1"/>
  <c r="L42" i="1"/>
  <c r="K42" i="1"/>
  <c r="J42" i="1"/>
  <c r="I42" i="1"/>
  <c r="G42" i="1"/>
  <c r="J61" i="1" l="1"/>
  <c r="F57" i="1"/>
  <c r="K61" i="1"/>
  <c r="G61" i="1"/>
  <c r="L61" i="1"/>
  <c r="R51" i="1"/>
  <c r="F51" i="1"/>
  <c r="I61" i="1"/>
  <c r="R43" i="1"/>
  <c r="F43" i="1"/>
  <c r="F48" i="1"/>
  <c r="R48" i="1"/>
  <c r="R46" i="1"/>
  <c r="F46" i="1"/>
  <c r="H42" i="1"/>
  <c r="R42" i="1" s="1"/>
  <c r="H45" i="1"/>
  <c r="F45" i="1" s="1"/>
  <c r="H61" i="1" l="1"/>
  <c r="R61" i="1" s="1"/>
  <c r="R45" i="1"/>
  <c r="F42" i="1"/>
  <c r="F61" i="1" s="1"/>
  <c r="M32" i="1"/>
  <c r="R32" i="1" s="1"/>
  <c r="R16" i="1" l="1"/>
  <c r="K14" i="1"/>
  <c r="R13" i="1"/>
  <c r="R12" i="1"/>
  <c r="R11" i="1"/>
  <c r="R10" i="1"/>
  <c r="M17" i="1"/>
  <c r="K7" i="1"/>
  <c r="R9" i="1" l="1"/>
  <c r="R8" i="1"/>
  <c r="H14" i="1" l="1"/>
  <c r="R14" i="1" s="1"/>
  <c r="R15" i="1"/>
  <c r="H7" i="1"/>
  <c r="H17" i="1" l="1"/>
  <c r="R7" i="1"/>
  <c r="R17" i="1" s="1"/>
  <c r="R85" i="1"/>
</calcChain>
</file>

<file path=xl/comments1.xml><?xml version="1.0" encoding="utf-8"?>
<comments xmlns="http://schemas.openxmlformats.org/spreadsheetml/2006/main">
  <authors>
    <author>Asus</author>
    <author>tc={1590D730-87C5-45A9-A31B-AB585000EB19}</author>
    <author>tc={2FB28233-1464-4F13-805E-41E16436DC83}</author>
    <author>JESUS OCTAVIO VARGAS</author>
    <author>Diana Marcela Bermeo</author>
    <author>tc={1B72152D-AA7E-4320-94BD-AD0EB6E4088C}</author>
    <author>Edisney Silva Argote</author>
    <author>Deyci Martina Cabrera Ochoa</author>
    <author>Laura Maria Gonzalez Camacho</author>
  </authors>
  <commentList>
    <comment ref="A41" authorId="0" shapeId="0">
      <text>
        <r>
          <rPr>
            <b/>
            <sz val="9"/>
            <color indexed="81"/>
            <rFont val="Tahoma"/>
            <family val="2"/>
          </rPr>
          <t>70 licencias mineras
6.000 concesiones de aguas superficiales 
222 concesiones de aguas subterráneas</t>
        </r>
      </text>
    </comment>
    <comment ref="H44"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Ciatdores DTN 1 y 2</t>
        </r>
      </text>
    </comment>
    <comment ref="A45" authorId="0" shapeId="0">
      <text>
        <r>
          <rPr>
            <b/>
            <sz val="9"/>
            <color indexed="81"/>
            <rFont val="Tahoma"/>
            <family val="2"/>
          </rPr>
          <t>5.368 procesos de otras vigencias 
501 procesos vigentes a 24 feb de 2020
Total de: 5.869 acumulado</t>
        </r>
      </text>
    </comment>
    <comment ref="H47"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Ciatdores DTN 1 y 2</t>
        </r>
      </text>
    </comment>
    <comment ref="A57" authorId="0" shapeId="0">
      <text>
        <r>
          <rPr>
            <b/>
            <sz val="9"/>
            <color indexed="81"/>
            <rFont val="Tahoma"/>
            <family val="2"/>
          </rPr>
          <t xml:space="preserve">Actividades:
Contratación de servicio de refrigerios y almuerzos.
Contratación de servicio público de transporte especial de pasajeros, requerido por servidores públicos para el ejercicio de funciones de Autoridad Ambiental
</t>
        </r>
      </text>
    </comment>
    <comment ref="C58" authorId="3" shapeId="0">
      <text>
        <r>
          <rPr>
            <b/>
            <sz val="9"/>
            <color indexed="81"/>
            <rFont val="Tahoma"/>
            <family val="2"/>
          </rPr>
          <t>4923 Transporte por carretera
4631 Comercio productos alimenticios</t>
        </r>
      </text>
    </comment>
    <comment ref="E72" authorId="4" shapeId="0">
      <text>
        <r>
          <rPr>
            <b/>
            <sz val="9"/>
            <color indexed="81"/>
            <rFont val="Tahoma"/>
            <family val="2"/>
          </rPr>
          <t>Área Litigio Cauca - Huila; Áreas Influencia G.M. y DRMI La Tatacoa</t>
        </r>
      </text>
    </comment>
    <comment ref="E74" authorId="4" shapeId="0">
      <text>
        <r>
          <rPr>
            <b/>
            <sz val="9"/>
            <color indexed="81"/>
            <rFont val="Tahoma"/>
            <family val="2"/>
          </rPr>
          <t xml:space="preserve">PNR Y DRMI SERRANIA DE MINAS, DRMI CBOB </t>
        </r>
      </text>
    </comment>
    <comment ref="H152"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Combustible territoriales</t>
        </r>
      </text>
    </comment>
    <comment ref="A154" authorId="0" shapeId="0">
      <text>
        <r>
          <rPr>
            <b/>
            <sz val="9"/>
            <color indexed="81"/>
            <rFont val="Tahoma"/>
            <family val="2"/>
          </rPr>
          <t xml:space="preserve">Actividades:
Implementacion Proyecto Posicionamiento de la Gobernanza Forestal en el Huila.
Seguimiento y promoción al Acuerdo por la Madera Legal en el Huila - AIML.
</t>
        </r>
      </text>
    </comment>
    <comment ref="A157" authorId="0" shapeId="0">
      <text>
        <r>
          <rPr>
            <b/>
            <sz val="9"/>
            <color indexed="81"/>
            <rFont val="Tahoma"/>
            <family val="2"/>
          </rPr>
          <t>Actividades:
Atención por conflicto de fauna silvestre y comunidades (Tarea compartida con SGA)
Atención, manejo y valoración medica y biológica de la fauna silvestre que ingresa al CAV y hogares de paso y su disposición final.
Realización de campañas de educación y sensibilización para la conservación de la fuana silvestre
Mantenimiento de Hogares de paso y Centro de Atención y Valoración de Fauna</t>
        </r>
      </text>
    </comment>
    <comment ref="C158" authorId="3" shapeId="0">
      <text>
        <r>
          <rPr>
            <b/>
            <sz val="9"/>
            <color indexed="81"/>
            <rFont val="Tahoma"/>
            <family val="2"/>
          </rPr>
          <t>7490 Servicios
7500 actividades veterinarias</t>
        </r>
        <r>
          <rPr>
            <sz val="9"/>
            <color indexed="81"/>
            <rFont val="Tahoma"/>
            <family val="2"/>
          </rPr>
          <t xml:space="preserve">
</t>
        </r>
      </text>
    </comment>
    <comment ref="B159" authorId="3" shapeId="0">
      <text>
        <r>
          <rPr>
            <b/>
            <sz val="9"/>
            <color indexed="81"/>
            <rFont val="Tahoma"/>
            <family val="2"/>
          </rPr>
          <t xml:space="preserve">2.3.2.02.01.002 Productos alimenticios 
</t>
        </r>
      </text>
    </comment>
    <comment ref="C159" authorId="3" shapeId="0">
      <text>
        <r>
          <rPr>
            <b/>
            <sz val="9"/>
            <color indexed="81"/>
            <rFont val="Tahoma"/>
            <family val="2"/>
          </rPr>
          <t xml:space="preserve">4631 Comercio productos alimenticios
</t>
        </r>
      </text>
    </comment>
    <comment ref="E220" authorId="6" shapeId="0">
      <text>
        <r>
          <rPr>
            <b/>
            <sz val="9"/>
            <color indexed="81"/>
            <rFont val="Tahoma"/>
            <family val="2"/>
          </rPr>
          <t>Edisney Silva Argote:</t>
        </r>
        <r>
          <rPr>
            <sz val="9"/>
            <color indexed="81"/>
            <rFont val="Tahoma"/>
            <family val="2"/>
          </rPr>
          <t xml:space="preserve">
se culminaria reglamentacion Tune Y se inicia contratacion de la Q la Rivera</t>
        </r>
      </text>
    </comment>
    <comment ref="A222" authorId="0" shapeId="0">
      <text>
        <r>
          <rPr>
            <b/>
            <sz val="9"/>
            <color indexed="81"/>
            <rFont val="Tahoma"/>
            <family val="2"/>
          </rPr>
          <t xml:space="preserve">Actividades: 
Actualización estudio de priorización del Ordenamiento del Recurso Hidrico.
Cuerpos de agua con plan de ordenamiento del recurso hídrico (PORH) adoptados
</t>
        </r>
      </text>
    </comment>
    <comment ref="E222" authorId="0" shapeId="0">
      <text>
        <r>
          <rPr>
            <b/>
            <sz val="9"/>
            <color indexed="81"/>
            <rFont val="Tahoma"/>
            <family val="2"/>
          </rPr>
          <t>Se adoptaria PORH Guagua y se contrata el PORH de Betania o Quimbo</t>
        </r>
      </text>
    </comment>
    <comment ref="A224" authorId="0" shapeId="0">
      <text>
        <r>
          <rPr>
            <b/>
            <sz val="9"/>
            <color indexed="81"/>
            <rFont val="Tahoma"/>
            <family val="2"/>
          </rPr>
          <t xml:space="preserve">Actividades de indicador PIRMA:
</t>
        </r>
        <r>
          <rPr>
            <sz val="9"/>
            <color indexed="81"/>
            <rFont val="Tahoma"/>
            <family val="2"/>
          </rPr>
          <t xml:space="preserve">Campañas de monitoreo del recurso hídrico en el río Magdalena y sus principales afluentes
Muestreos y/o contramuestreos - proyecto calidad de aguas
Seguimiento y/o Monitoreo al Recurso Hídrico (Cuencas Abastecedoras y Otras Cuencas Prioritarias)
Estaciones hidrometeorológicas con mantenimiento
</t>
        </r>
        <r>
          <rPr>
            <b/>
            <sz val="9"/>
            <color indexed="81"/>
            <rFont val="Tahoma"/>
            <family val="2"/>
          </rPr>
          <t xml:space="preserve">
</t>
        </r>
      </text>
    </comment>
    <comment ref="A229" authorId="7" shapeId="0">
      <text>
        <r>
          <rPr>
            <b/>
            <sz val="9"/>
            <color indexed="81"/>
            <rFont val="Tahoma"/>
            <family val="2"/>
          </rPr>
          <t>Deyci Martina Cabrera Ochoa:</t>
        </r>
        <r>
          <rPr>
            <sz val="9"/>
            <color indexed="81"/>
            <rFont val="Tahoma"/>
            <family val="2"/>
          </rPr>
          <t xml:space="preserve">
PASA A ADMNISTRACIÓN DEL RECURSO HÍDRICO</t>
        </r>
      </text>
    </comment>
    <comment ref="R260" authorId="7" shapeId="0">
      <text>
        <r>
          <rPr>
            <b/>
            <sz val="9"/>
            <color indexed="81"/>
            <rFont val="Tahoma"/>
            <family val="2"/>
          </rPr>
          <t>Deyci Martina Cabrera Ochoa:</t>
        </r>
        <r>
          <rPr>
            <sz val="9"/>
            <color indexed="81"/>
            <rFont val="Tahoma"/>
            <family val="2"/>
          </rPr>
          <t xml:space="preserve">
Se adiciona saldo (diferencia entre: $4.069.178.329- $3.926.666.100)</t>
        </r>
      </text>
    </comment>
    <comment ref="A269" authorId="7" shapeId="0">
      <text>
        <r>
          <rPr>
            <b/>
            <sz val="9"/>
            <color indexed="81"/>
            <rFont val="Tahoma"/>
            <family val="2"/>
          </rPr>
          <t>Deyci Martina Cabrera Ochoa:</t>
        </r>
        <r>
          <rPr>
            <sz val="9"/>
            <color indexed="81"/>
            <rFont val="Tahoma"/>
            <family val="2"/>
          </rPr>
          <t xml:space="preserve">
Convocr reunión SGA - SPOT</t>
        </r>
      </text>
    </comment>
    <comment ref="A270" authorId="7" shapeId="0">
      <text>
        <r>
          <rPr>
            <b/>
            <sz val="9"/>
            <color indexed="81"/>
            <rFont val="Tahoma"/>
            <family val="2"/>
          </rPr>
          <t>Deyci Martina Cabrera Ochoa:</t>
        </r>
        <r>
          <rPr>
            <sz val="9"/>
            <color indexed="81"/>
            <rFont val="Tahoma"/>
            <family val="2"/>
          </rPr>
          <t xml:space="preserve">
Definir sitios - Ing Laura</t>
        </r>
      </text>
    </comment>
    <comment ref="E282" authorId="8" shapeId="0">
      <text>
        <r>
          <rPr>
            <b/>
            <sz val="9"/>
            <color indexed="81"/>
            <rFont val="Tahoma"/>
            <family val="2"/>
          </rPr>
          <t>Laura Maria Gonzalez Camacho:</t>
        </r>
        <r>
          <rPr>
            <sz val="9"/>
            <color indexed="81"/>
            <rFont val="Tahoma"/>
            <family val="2"/>
          </rPr>
          <t xml:space="preserve">
1 Cubierta horno panelero la gabriela: $7.000.000</t>
        </r>
      </text>
    </comment>
  </commentList>
</comments>
</file>

<file path=xl/sharedStrings.xml><?xml version="1.0" encoding="utf-8"?>
<sst xmlns="http://schemas.openxmlformats.org/spreadsheetml/2006/main" count="2344" uniqueCount="1167">
  <si>
    <t>Proyecto 320101 DESARROLLO SECTORIAL SOSTENIBLE</t>
  </si>
  <si>
    <t>INDICADOR / ACTIVIDAD</t>
  </si>
  <si>
    <t>CÓDIGO PRESUPUESTAL</t>
  </si>
  <si>
    <t>CÓDIGO CIIU</t>
  </si>
  <si>
    <t>UNIDAD DE MEDIDA</t>
  </si>
  <si>
    <t>CANTIDAD</t>
  </si>
  <si>
    <t>% AMB</t>
  </si>
  <si>
    <t>OTROS RP</t>
  </si>
  <si>
    <t xml:space="preserve">VALOR TOTAL </t>
  </si>
  <si>
    <t>Porcentaje de sectores con acompañamiento para la reconversión hacia sistemas sostenibles de producción (IM 18)</t>
  </si>
  <si>
    <t>%</t>
  </si>
  <si>
    <t xml:space="preserve">Apoyo técnico a los sectores productivos </t>
  </si>
  <si>
    <t>2.3.2.02.02.008</t>
  </si>
  <si>
    <t>Global</t>
  </si>
  <si>
    <t>Adquisición de material vegetal para las alianzas productivas y los proyectos de reconversión</t>
  </si>
  <si>
    <t>2.3.2.02.01.000</t>
  </si>
  <si>
    <t>Ejecución de proyectos piloto para la reconversión en sectores productivos</t>
  </si>
  <si>
    <t>Und</t>
  </si>
  <si>
    <t>Construcción de sistemas de descontaminación de fuentes hídricas.</t>
  </si>
  <si>
    <t>2.3.2.01.01.001.03.19</t>
  </si>
  <si>
    <t>3700
4290</t>
  </si>
  <si>
    <t>Implementación y/o fortalecimiento de apiarios</t>
  </si>
  <si>
    <t>2.3.2.01.03.002</t>
  </si>
  <si>
    <t>Fortalecimiento de la Estrategia de sensibilización empresarial: OPITA DE CORAZÓN</t>
  </si>
  <si>
    <t>Apoyo a la  Gestión, Operación, Administración y Promoción del Proyecto</t>
  </si>
  <si>
    <t>2.3.5.02.06</t>
  </si>
  <si>
    <t>Gastos de personal</t>
  </si>
  <si>
    <t xml:space="preserve">TOTAL </t>
  </si>
  <si>
    <t>Implementación del Programa Regional de Negocios Verdes por la autoridad ambiental (IM 20)</t>
  </si>
  <si>
    <t>Apoyo técnico a los empresarios vinculados al proyecto de negocios verdes</t>
  </si>
  <si>
    <t>Mes</t>
  </si>
  <si>
    <t>Apoyo negocios verdes</t>
  </si>
  <si>
    <t>Creación plataforma: negocios verdes</t>
  </si>
  <si>
    <t>Participación de integrantes del proyecto en ferias y eventos comerciales</t>
  </si>
  <si>
    <t>2.3.2.02.02.009</t>
  </si>
  <si>
    <t>Apoyo investigación productos de la biodiversidad, potenciales para Negocios Verdes</t>
  </si>
  <si>
    <t>2.3.2.02.02.006</t>
  </si>
  <si>
    <t>OTROS RECURSOS PROPIOS</t>
  </si>
  <si>
    <t xml:space="preserve">UNIDAD DE MEDIDA </t>
  </si>
  <si>
    <t>TSE</t>
  </si>
  <si>
    <t>% AMBIENTAL</t>
  </si>
  <si>
    <t>TASA RETRIBUTIVA</t>
  </si>
  <si>
    <t>TUA</t>
  </si>
  <si>
    <t>TASA FORESTAL</t>
  </si>
  <si>
    <t xml:space="preserve">% Ambiental </t>
  </si>
  <si>
    <t>Porcentaje de Planes de Gestión Integral de Residuos Sólidos (PGIRS) con seguimiento a metas de aprovechamiento (IM 17)</t>
  </si>
  <si>
    <t xml:space="preserve">Porcentaje de asistencia técnica, seguimiento y control a generadores de residuos o desechos peligrosos – RESPEL y especiales </t>
  </si>
  <si>
    <t>Porcentaje de solicitudes de licencias y permisos ambientales resueltos.</t>
  </si>
  <si>
    <t>Personal de apoyo en licencias y permisos ambientales resueltos</t>
  </si>
  <si>
    <t xml:space="preserve">2.3.2.02.02.008 </t>
  </si>
  <si>
    <t>7490 - 6910</t>
  </si>
  <si>
    <t>Personal de apoyo en licencias y permisos ambientales resueltos - Mensajeria</t>
  </si>
  <si>
    <t>Porcentaje de procesos sancionatorios resueltos (IM 23)</t>
  </si>
  <si>
    <t>Personal de apoyo en procesos sancionatorios resueltos</t>
  </si>
  <si>
    <t>Personal de apoyo en procesos sancionatorios resueltos - Mensajeria</t>
  </si>
  <si>
    <t>No. Fuentes móviles de emisiones atmosféricas (via publica y empresas transportadoras - Laboratorio de fuentes moviles) con seguimiento, monitoreo y control</t>
  </si>
  <si>
    <t>Operativos de seguimiento, monitoreo y control a fuentes moviles</t>
  </si>
  <si>
    <t>und</t>
  </si>
  <si>
    <t>Realizar mantenimiento de equipos de monitoreo de fuentes moviles</t>
  </si>
  <si>
    <t>No. Redes de vigilancia y monitoreo de la calidad del aire implementada</t>
  </si>
  <si>
    <t>Realizar mediciones y monitoreo a la calidad del aire  en la ciudad de Neiva</t>
  </si>
  <si>
    <t xml:space="preserve">Realizar mantenimiento de equipos de la Red de Calidad de Aire. </t>
  </si>
  <si>
    <t>% de Empresas obligadas a conformar el Departamento de Gestión Ambiental con seguimiento</t>
  </si>
  <si>
    <t>Gestión, Operación, Administración y Promoción del Proyecto apoyados</t>
  </si>
  <si>
    <t>Apoyo logístico para la consolidación de las actividades contenidas en el proyecto 4.1</t>
  </si>
  <si>
    <t>4923, 4631</t>
  </si>
  <si>
    <t>2.3.2.02.02.010</t>
  </si>
  <si>
    <t xml:space="preserve">Gastos de Personal </t>
  </si>
  <si>
    <t xml:space="preserve">7490 - 6910 </t>
  </si>
  <si>
    <t>TOTALES</t>
  </si>
  <si>
    <t>No. predios apoyados para su caracterización y/o gestión como reserva natural de la sociedad civil</t>
  </si>
  <si>
    <t>Predios</t>
  </si>
  <si>
    <t>Apoyo en la gestion e inscripción de RNSC</t>
  </si>
  <si>
    <t>7490   9103</t>
  </si>
  <si>
    <t>Hombre/mes</t>
  </si>
  <si>
    <t xml:space="preserve">Apoyo a RNSC priorizadas </t>
  </si>
  <si>
    <t>2593   0113   2012   0130   4663   0121   2229   2022   3290</t>
  </si>
  <si>
    <t>No. ecosistemas compartidos planificados y/o gestionados por la Corporación</t>
  </si>
  <si>
    <t>Implementación actividades en áreas de ecosistemas compartidos (Compra de predios - convenios municipios)</t>
  </si>
  <si>
    <t>2.3.4.02.02</t>
  </si>
  <si>
    <t>Apoyo a la Secretaria Técnica SIRAP MACIZO</t>
  </si>
  <si>
    <t>No.de áreas estratégicas con desarrollo de actividades de investigacion-monitoreo y estudios de caracterización de la biodiversidad con participación comunitaria</t>
  </si>
  <si>
    <t>Elaboración de estudios de caracterización biológica participativa en areas estrategicas</t>
  </si>
  <si>
    <t xml:space="preserve">No. De estudios formulados  y/o actualizados de planes de manejo ambiental (PMA) de áreas protegidas </t>
  </si>
  <si>
    <t>Consultoría estudios y/o planes de manejo ambiental de áreas protegidas y/o estratégicas</t>
  </si>
  <si>
    <t>Profesional - Estudios impactos de infraestructura sobre ecosistemas del DRMI La Tatacoa</t>
  </si>
  <si>
    <t>% de estudios elaborados  en ejecución de la Política Ambiental</t>
  </si>
  <si>
    <t>Elaboración de estudios  en Humedales, PSA y Páramos</t>
  </si>
  <si>
    <t>Porcentaje de especies  invasoras con medidas de prevención, control y manejo en ejecución (IM 14)</t>
  </si>
  <si>
    <t>Implementación de medidas de prevención, control y manejo de especies  invasoras en ejecución</t>
  </si>
  <si>
    <t>Porcentaje de áreas protegidas con planes de manejo en ejecución (IM 12)</t>
  </si>
  <si>
    <t>Asesoría, Asistencia Técnica y capacitación Ambiental para la administración, promoción y gestión de las Áreas Protegidas Registradas</t>
  </si>
  <si>
    <t>Prestación de servicios como Profesional del DRMI La Tatacoa</t>
  </si>
  <si>
    <t>Prestación de servicios como Profesional del PNR Miraflores</t>
  </si>
  <si>
    <t>Prestación de servicios como Profesional del PNR Páramo de Las Oseras</t>
  </si>
  <si>
    <t>Prestación de servicios como Profesional del PNR Corredor Biológico Guacharos Purace</t>
  </si>
  <si>
    <t>Prestación de servicios como Profesional del DRMI Serranía de Peñas Blancas</t>
  </si>
  <si>
    <t>Prestación de servicios como Profesional del DRMI Serranía de Minas</t>
  </si>
  <si>
    <t>Prestación de servicios profesionales como Jefe de Área del PNR Siberia - Ceibas</t>
  </si>
  <si>
    <t>Prestación de servicios profesionales como Jefe de Área del DRMI Cerro Banderas Ojo Blanco</t>
  </si>
  <si>
    <t>Prestación de servicios como Profesional  PNR El Dorado - PNR Minas</t>
  </si>
  <si>
    <t>Equipo Técnico de Apoyo Áreas Protegidas Regionales</t>
  </si>
  <si>
    <t xml:space="preserve">Equipo Asistencia Técnica Apicultura </t>
  </si>
  <si>
    <t>Profesional SIG</t>
  </si>
  <si>
    <t>Profesional Articulación AP</t>
  </si>
  <si>
    <t>Profesional Seguimiento Sist.- Productivos</t>
  </si>
  <si>
    <t>Asistencia Técnica de Supermagros</t>
  </si>
  <si>
    <t>Implementación de proyectos y actividades de ejecución de los PMA de las áreas protegidas</t>
  </si>
  <si>
    <t xml:space="preserve">Hornillas ecoeficientes </t>
  </si>
  <si>
    <t>2.3.2.01.01.003.01.04</t>
  </si>
  <si>
    <t>2750   4290</t>
  </si>
  <si>
    <t>Interventoría Hornillas Ecoeficientes</t>
  </si>
  <si>
    <t>Apoyo a Sistemas Pilotos de Reconverión Productiva</t>
  </si>
  <si>
    <t>Pozos Sépticos (Suaza)</t>
  </si>
  <si>
    <t>2599   4290</t>
  </si>
  <si>
    <t>Interventoría Pozos Sépticos</t>
  </si>
  <si>
    <t>SMTA</t>
  </si>
  <si>
    <t>Interventoría SMTA</t>
  </si>
  <si>
    <t>Ferreteria</t>
  </si>
  <si>
    <t>Material vegetal</t>
  </si>
  <si>
    <t>Porcentaje de áreas de ecosistemas en restauración, rehabilitación y reforestación (IM 15)</t>
  </si>
  <si>
    <t>Asesoría, Asistencia Técnica y capacitación Ambiental para la adminsitración, promoción y gestión en los ecosistemas para restauración, rehabilitación y reforestación</t>
  </si>
  <si>
    <t>Profesional Bosque Seco Tropical</t>
  </si>
  <si>
    <t>Profesional Apoyo GM NC</t>
  </si>
  <si>
    <t xml:space="preserve">Profesional Avifauna </t>
  </si>
  <si>
    <t>Profesional Ambiental - ecosistemas estratégicos (humedales)</t>
  </si>
  <si>
    <t xml:space="preserve">Implementación de proyectos y actividades en los ecosistemas para restauración, rehabilitación y reforestación y/o ejecución de PMA adoptados de ecosistemas estrategicos de humedales </t>
  </si>
  <si>
    <t>Apoyo a Sistemas Pilotos de Reconverión Productiva - BST</t>
  </si>
  <si>
    <t>Aislamiento y Reforestación Humedales</t>
  </si>
  <si>
    <t>Otras Acciones Ejecución PMA adoptados Humedales</t>
  </si>
  <si>
    <t xml:space="preserve">Elementos Limpieza Humedales </t>
  </si>
  <si>
    <t>2.3.2.02.01.002</t>
  </si>
  <si>
    <t>2229   1392   3250</t>
  </si>
  <si>
    <t>Apoyo a Sistemas Pilotos de Reconverión Productiva - Humedales</t>
  </si>
  <si>
    <t>Porcentaje de especies amenazadas con medidas de conservación y manejo en ejecución (IM 13)</t>
  </si>
  <si>
    <t>Asesoría y Asistencia Técnica para el manejo de especies amenazadas</t>
  </si>
  <si>
    <t>Profesional Flora Amenazada</t>
  </si>
  <si>
    <t>Profesional Apoyo GM SO</t>
  </si>
  <si>
    <t>Implementación de proyectos y actividades para el manejo de especies amenazadas</t>
  </si>
  <si>
    <t>-</t>
  </si>
  <si>
    <t>Apoyo grupos de Monitoreo - Curso Virtual</t>
  </si>
  <si>
    <t>Convenio USCO _ Gentética Danta</t>
  </si>
  <si>
    <t>Construcción de plataforma de monitoreo para consolidación y verificación de información ambiental</t>
  </si>
  <si>
    <t>Apoyo grupos de Monitoreo - Logística Monitoreo</t>
  </si>
  <si>
    <t>Logistica intercambios y fortalecimiento de redes de monitoreo y conservacion</t>
  </si>
  <si>
    <t>Equipos Monitoreo Fauna</t>
  </si>
  <si>
    <t>2.3.2.01.01.003.05.05
2.3.2.01.01.003.05.06
2.3.2.01.01.003.06.03</t>
  </si>
  <si>
    <t>2640    2670    2720    3250</t>
  </si>
  <si>
    <t>Apoyo logístico(Refrigerios y Almuerzos) para la consolidación de las actividades contenidas en los Planes de Manejo Ambiental de las areas protegidas y ecosistemas estratégicos</t>
  </si>
  <si>
    <t>Apoyo logístico (Transporte de Pasajeros) para la consolidación de las actividades contenidas en los Planes de Manejo Ambiental de las areas protegidas y ecosistemas estratégicos</t>
  </si>
  <si>
    <t>Tasa Retributiva</t>
  </si>
  <si>
    <t>Otros RP</t>
  </si>
  <si>
    <t>No. De Estrategias de control implementadas para extracción  ilegal de los recursos naturales. RED DE CONTROL AMBIENTAL RECAM</t>
  </si>
  <si>
    <t xml:space="preserve">Implementar acciones en el marco del control a la extracción ilegal de los recursos naturales - Red de Control Ambiental - RECAM </t>
  </si>
  <si>
    <t>Logística para el funcionamiento de la RECAM  - Combustible</t>
  </si>
  <si>
    <t>2.3.2.02.01.003</t>
  </si>
  <si>
    <t>Logística para el funcionamiento de la RECAM  Transporte decomisos</t>
  </si>
  <si>
    <t>Estrategias de control a la deforestacion y conservacion y uso sostenible de los bosques en el departamento del Huila implementada</t>
  </si>
  <si>
    <t>Implementar acciones en el marco del pacto por la madera legal y la consolidación del proyecto de Gobernanza Forestal en Colombia</t>
  </si>
  <si>
    <t>Realización de campañas de educación y sensibilización para la promoción de la legalidad forestal y el uso sostenible de los bosques</t>
  </si>
  <si>
    <t>Estrategia para la preservación, conservación, rehabilitación y/o reintroducción, control y seguimiento a la fauna silvestre formulada e implementada</t>
  </si>
  <si>
    <t>Personal para la atención, manejo y valoración medica y biológica de la fauna silvestre que ingresa al CAV y hogares de paso y su disposición final.</t>
  </si>
  <si>
    <t>7490 7500</t>
  </si>
  <si>
    <t xml:space="preserve">Garantizar la manutención de la fauna silvestre  bajo responsabilidad de la CAM en el CAV y Hogares de Paso. </t>
  </si>
  <si>
    <t>Realización de campañas de educación y sensibilización para la conservación de la fuana silvestre</t>
  </si>
  <si>
    <t>Mantenimiento y adecuacion de Hogares de paso y Centro de Atención y Valoración de Fauna</t>
  </si>
  <si>
    <t>OTROS RECURSOS  PROPIOS</t>
  </si>
  <si>
    <t>INDICADOR / ACTIVIDAD / ACCION</t>
  </si>
  <si>
    <t>CONVENIO 664/20 MADS</t>
  </si>
  <si>
    <t>TR</t>
  </si>
  <si>
    <t>Porcentaje de suelos degradados en recuperación o rehabilitacón (IM 8)</t>
  </si>
  <si>
    <t>2.3.2.01.01.001.04</t>
  </si>
  <si>
    <t xml:space="preserve">Porcentaje de áreas reforestadas gestionadas y con mantenimiento para la protección de cuencas </t>
  </si>
  <si>
    <t>Ha. con reforestación, producción de material forestal, asistencia técnica, interventoría y supervisión; incluye apoyo logistico (Transporte, almuerzos y refrigerios)</t>
  </si>
  <si>
    <t>Ejecución reforestación</t>
  </si>
  <si>
    <t>Producción material vegetal</t>
  </si>
  <si>
    <t>Interventoria ejecución reforestación</t>
  </si>
  <si>
    <t>Mantenimiento  de reforestación protectora y/o protectora - productora, asistencia técnica, interventoría y supervisión. Incluye Logistica (Transporte, Almuerzos y refrigerios)</t>
  </si>
  <si>
    <t>Ejecución Mtto reforestación</t>
  </si>
  <si>
    <t>Interventoria ejecución  Mtto reforestación</t>
  </si>
  <si>
    <t xml:space="preserve">Ha. revegetalizadas naturalmente para la protección de cuencas abastecedoras </t>
  </si>
  <si>
    <t>Aislamiento de áreas para la protección-conservación-recuperación, asistencia técnica, interventoría, logistica (Transporte, almuerzos y refrigerios) y apoyo a la supervisión en cuencas abastecedoras</t>
  </si>
  <si>
    <t>Ejecución Aislamientos Zonas de Nacimientos Cuenca Río Las Ceibas convenio MADS - CAM y otros</t>
  </si>
  <si>
    <t>Interventoria  ejecución Aislamientos Zonas de Nacimientos</t>
  </si>
  <si>
    <t>Contratación Convenio análisis de datos monitoreo y contratación de técnicos para labores de monitoreo de parcelas</t>
  </si>
  <si>
    <t>Porcentaje de áreas revegetalizadas naturalmente para la protección de cuencas abastecedoras con mantenimiento.</t>
  </si>
  <si>
    <t>Interventoria ejecución Mtto de Aislamientos Zonas de Nacimientos</t>
  </si>
  <si>
    <t>Ha. adquiridas y administradas para la restauración  y conservación de áreas estratégicas en cuencas hidrográficas abastecedoras de acueductos municipales y/o veredales</t>
  </si>
  <si>
    <t>1.240 Ha. Adquiridas y administradas durante el cuatrienio a través de convenios con los municipios, con trabajos de restauración pasiva y activa</t>
  </si>
  <si>
    <t>TOTAL</t>
  </si>
  <si>
    <t>Porcentaje de Programas de Uso Eficiente y Ahorro del Agua (PUEAA) con seguimiento (IM 5)</t>
  </si>
  <si>
    <t xml:space="preserve">Acciones para el seguimiento a Programas de Uso Eficiente y Ahorro del Agua (PUEAA) </t>
  </si>
  <si>
    <t>Porcentaje de Planes de Saneamiento y Manejo de Vertimientos –PSMV- con seguimiento (IM 3)</t>
  </si>
  <si>
    <t xml:space="preserve">Acciones para el seguimiento a  Planes de Saneamiento y Manejo de Vertimientos –PSMV- </t>
  </si>
  <si>
    <t>Porcentaje de cuerpos de agua con reglamentación por uso de las aguas (IM 4)</t>
  </si>
  <si>
    <t>Realizar la reglamentacion de Cuerpos de agua</t>
  </si>
  <si>
    <t>Porcentaje de cuerpos de agua con plan de ordenamiento del recurso hídrico (PORH) adoptados (IM 2)</t>
  </si>
  <si>
    <t xml:space="preserve">Formular y adoptar los PORH </t>
  </si>
  <si>
    <t>Implementación del Programa Institucional Regional de monitoreo del agua - PIRMA en aguas superficial y subterráneas</t>
  </si>
  <si>
    <t>Realizar campañas de monitoreo del recurso hídrico en el río Magdalena y sus principales afluentes</t>
  </si>
  <si>
    <t>Realizar Muestreos y/o contramuestreos  de  calidad de aguas</t>
  </si>
  <si>
    <t xml:space="preserve">Realizar seguimiento y/o Monitoreo al Recurso Hídrico  de aguas superficiales y subterraneas. </t>
  </si>
  <si>
    <t xml:space="preserve">Realizar mantenimiento a las Estaciones hidrometeorológicas de la CAM. </t>
  </si>
  <si>
    <t>Porcentaje de ejecución de acciones en gestión ambiental urbana (IM 19)</t>
  </si>
  <si>
    <t xml:space="preserve">Restauración de zonas urbanas (rondas hídricas, humedales) </t>
  </si>
  <si>
    <t>Porcentaje de Optimización y seguimiento de los aplicativos en línea de trámites ambientales (CITA, RUIA, SUNL, LOFL, SILAMC - VITAL).</t>
  </si>
  <si>
    <t xml:space="preserve">Consolidacion, cargue y validacion de informacion en los aplicativos en linea. </t>
  </si>
  <si>
    <t>Porcentaje de actualización y reporte de la información en el SIAC (IM 26)</t>
  </si>
  <si>
    <t xml:space="preserve">Consolidacion, revision, cargue y validacion de informacion en el SIAC </t>
  </si>
  <si>
    <t>OTROS REC PROPIOS</t>
  </si>
  <si>
    <t>CONOCIMIENTO DEL RIESGO DE DESASTRES GESTIONADO</t>
  </si>
  <si>
    <t>Estudios de Amenaza, Vulnerabilidad y Riesgo  (AVR)   en la vigencia del plan de acción</t>
  </si>
  <si>
    <t>Asesoría y asistencia técnica especializada a entes territoriales y/o consejos territoriales de gestión del riesgo de desastres, en identificación, caracterización y análisis de escenarios de riesgo por amenaza natural, actualización e implementación de planes de gestión de riesgo de desastres municipales, incluido incendios por cobertura vegetal</t>
  </si>
  <si>
    <t xml:space="preserve">Comunicación del riesgo de desastres a través de eventos sobre Gestión del Riesgo de Desastres </t>
  </si>
  <si>
    <t xml:space="preserve">kits divulgativos y didácticos sobre Gestión del Riesgo de Desastres </t>
  </si>
  <si>
    <t>Transporte de servidores publicos</t>
  </si>
  <si>
    <t>REDUCCIÓN DEL RIESGO DE DESASTRES GESTIONADO</t>
  </si>
  <si>
    <t>Implementación de  obras y/o actividades de reducción de riesgo por amenaza natural.</t>
  </si>
  <si>
    <t xml:space="preserve">Entrega de dotación a entes territoriales, consejos territoriales de desastres y/o cuerpos de bomberos para fortalecer la capacidad local en prevención y atención de incendios de la cobertura vegetal </t>
  </si>
  <si>
    <t>Gl</t>
  </si>
  <si>
    <t xml:space="preserve">Gastos de personal </t>
  </si>
  <si>
    <t>GL</t>
  </si>
  <si>
    <t>Código Presupuestal</t>
  </si>
  <si>
    <t>% Ambiental</t>
  </si>
  <si>
    <t>Apoyo a Comunidades Indígenas - Convenios CRIHU - Consultas Previas.</t>
  </si>
  <si>
    <t>Convenio CRIHU</t>
  </si>
  <si>
    <t>2.3.3.09.12</t>
  </si>
  <si>
    <t>72101500 72151900 78101800 81101500</t>
  </si>
  <si>
    <t>Apoyo a la Gestión, Operación, Administración y Promoción del Proyecto</t>
  </si>
  <si>
    <t>PROYECTO 320801: EDUCACIÓN Y CULTURA AMBIENTAL</t>
  </si>
  <si>
    <t>Ejecución de acciones en Educación Ambiental (IM 27)</t>
  </si>
  <si>
    <t>1.Apoyo técnico para la implementación del proyecto</t>
  </si>
  <si>
    <t>2.Actividades de educación ambiental</t>
  </si>
  <si>
    <t>3.Senderos interpretativos para la educación ambiental Construidos y/o dotados y/o mantenidos e implementados</t>
  </si>
  <si>
    <t>4.Estrategia de comunicación y divulgación</t>
  </si>
  <si>
    <t>Apoyo logístico para la consolidación de las actividades de Educación y Cultura Ambiental - Contratación de servicio público de transporte especial de pasajeros</t>
  </si>
  <si>
    <t>1. PLANES OPERATIVOS DE INVERSIONES PROYECTOS CAM VIGENCIA 2021</t>
  </si>
  <si>
    <t>ADICIONES PRESUPUESTALES</t>
  </si>
  <si>
    <t>PRESUPUESTO INICIAL</t>
  </si>
  <si>
    <t xml:space="preserve"> % AMBIENTAL</t>
  </si>
  <si>
    <r>
      <rPr>
        <sz val="11"/>
        <rFont val="Arial"/>
        <family val="2"/>
      </rPr>
      <t xml:space="preserve"> Construcción de</t>
    </r>
    <r>
      <rPr>
        <sz val="11"/>
        <color rgb="FFFF0000"/>
        <rFont val="Arial"/>
        <family val="2"/>
      </rPr>
      <t xml:space="preserve"> </t>
    </r>
    <r>
      <rPr>
        <sz val="11"/>
        <rFont val="Arial"/>
        <family val="2"/>
      </rPr>
      <t>Hornillas en comunidades indigenas</t>
    </r>
  </si>
  <si>
    <t>VALOR TOTAL INICIAL</t>
  </si>
  <si>
    <t xml:space="preserve">Profesional Ambiental </t>
  </si>
  <si>
    <t xml:space="preserve">Profesional Apoyo NV 1 </t>
  </si>
  <si>
    <t xml:space="preserve">Profesional Apoyo NV 2 </t>
  </si>
  <si>
    <t xml:space="preserve">Implementación de plataforma </t>
  </si>
  <si>
    <t xml:space="preserve">Profesional diseño y marketing </t>
  </si>
  <si>
    <t xml:space="preserve">Apoyo logístico para la consolidación de las actividades </t>
  </si>
  <si>
    <t>PROYECTO 320103: CONTROL Y VIGLANCIA AL DESARROLLO SECTORIAL SOSTENIBLE</t>
  </si>
  <si>
    <t>PROGRAMA 3201: FORTALECIMIENTO DEL DESEMPEÑO AMBIENTAL DE LOS SECTORES PRODUCTIVOS</t>
  </si>
  <si>
    <t>Porcentaje de autorizaciones ambientales con seguimiento (IM 22) - personal para seguimiento</t>
  </si>
  <si>
    <t>No. Mapas de ruido y planes de descontaminación actualizados:  Neiva y Pitalito</t>
  </si>
  <si>
    <t xml:space="preserve">% de Generadores y gestores de Residuos de Construcción y Demolición - RCD con seguimiento - Seguimiento, control y asistencia tecnica </t>
  </si>
  <si>
    <t>Viáticos funcionarios</t>
  </si>
  <si>
    <t>PROGRAMA 3202: CONSERVACION DE LA BIODIVERSIDAD Y SUS SERVICIOS ECOSISTEMICOS</t>
  </si>
  <si>
    <t>PROYECTO 320201: GESTIÓN DE LA BIODIVERSIDAD Y SUS SERVICIOS ECOSISTÉMICOS</t>
  </si>
  <si>
    <t>Asesoría, Asistencia Técnica y capacitación Ambiental para la administración, promoción y gestión de las Áreas Protegidas Inscritas</t>
  </si>
  <si>
    <t>PROYECTO 320202: CONTROL, SEGUIMIENTO Y MONITOREO AL USO Y MANEJO DE RECURSOS DE LA OFERTA NATURAL</t>
  </si>
  <si>
    <t>PROYECTO 320203: RESTAURACIÓN, REFORESTACIÓN Y PROTECCIÓN DE ECOSISTEMAS ESTRATÉGICOS EN CUENCAS HIDROGRÁFICAS</t>
  </si>
  <si>
    <t>Ha. Recuperadas  y/o rehabilitadas, de suelos degradados por erosión y/o afectación de incendios forestales. Incluye asistencia técnica, capacitación, interventoria, apoyo losgistico (Transporte, almuerzos y refrigerios)Contratación recuperación de suelos degradados por problemas eólicos, incendios forestales o por intervención del hombre</t>
  </si>
  <si>
    <t>Ejecución ml con  mantenimiento Aislamientos Zonas de Nacimientos</t>
  </si>
  <si>
    <t>No. parcelas con monitoreo en diferentes pisos térmicos del Dpto</t>
  </si>
  <si>
    <t xml:space="preserve">PRESUPUESTO INICIAL </t>
  </si>
  <si>
    <t>PROYECTO 320302: ADMINISTRACIÓN DEL RECURSO HÍDRICO</t>
  </si>
  <si>
    <t>PROYECTO 320301: CONSERVACIÓN Y USO EFICIENTE DEL RECURSO HÍDRICO</t>
  </si>
  <si>
    <t>SEG CONVENIOS</t>
  </si>
  <si>
    <t>Formulación PMAM Qda Yaguilga</t>
  </si>
  <si>
    <t>Interventoria Formulación PMAM Qda LA YAGUILGA</t>
  </si>
  <si>
    <t xml:space="preserve"> </t>
  </si>
  <si>
    <t>2.3.2.01.01.001.03.16</t>
  </si>
  <si>
    <t>Porcentaje de Planes de Ordenación y Manejo de Cuencas (POMCAS), Planes de Manejo de Acuíferos (PMA) y Planes de Manejo de Microcuencas (PMM) en ejecución (IM 6)</t>
  </si>
  <si>
    <t>Giro Fiduciaria Popular S.A. Proyecto Ceibas</t>
  </si>
  <si>
    <t>2.3.2.01.01.001.03.19
2.3.2.02.02.008</t>
  </si>
  <si>
    <t>Contratación Dairo Castro Trujillo</t>
  </si>
  <si>
    <t>Contratación Irving Fabian Oliveros Alvarez</t>
  </si>
  <si>
    <t>Construcción de 92 SMTA en POMCAS Y PMAM</t>
  </si>
  <si>
    <t>Construcción de 400 hornillas ecoeficientes en POMCAS Y PMAM</t>
  </si>
  <si>
    <t>Construcción de 54 Composteras en POMCAS y PMAM</t>
  </si>
  <si>
    <t>Construcción de 100 Pozos Sépticos en PMAM y POMCAS</t>
  </si>
  <si>
    <t>Interventoria para construcción de Baterias Sanitarias, Hornillas Ecoeficientes, Composteras y Pozos Septicos</t>
  </si>
  <si>
    <t>Apoyo a Sistemas Pilotos de Reconversión Productiva</t>
  </si>
  <si>
    <t> 2.3.2.02.01.000</t>
  </si>
  <si>
    <t xml:space="preserve">Apoyo Logistico (Refrigerios y Almuerzos) para reuniones de Consulta Previa, e implementación de POMCAS Y PMAM aprobados en la jurisdicción </t>
  </si>
  <si>
    <t>Logistica de transporte para movilización de profesional que apoyan la implementación de los POMCAS y PMAM aprobados, en la Jurisdicción de la CAM</t>
  </si>
  <si>
    <t>Seguimiento a Convenios</t>
  </si>
  <si>
    <t>ADICI0NES  PRESUPUESTALES</t>
  </si>
  <si>
    <t xml:space="preserve">INDICADOR / ACTIVIDAD </t>
  </si>
  <si>
    <t xml:space="preserve">Avance en la formulación y/o ajustes de los  Planes de Ordenación y Manejo de Cuencas (POMCAS), Planes de Manejo de Acuíferos (PMA) y Planes de Manejo de Microcuencas (PMM). (IM 1) </t>
  </si>
  <si>
    <t>Elaboración determinantes ambientales en microcuencas abastecedoras de acueductos.</t>
  </si>
  <si>
    <t>Cofinanciiación de la construcción  y seguimiento a proyectos de saneamiento ambiental hídrico como: interceptores, emisarios finales,  sistemas de tratamiento de aguas residuales domésticas y/o estudios y diseños asociados a estas obras.</t>
  </si>
  <si>
    <t>Contratación apoyo técnico proyecto cuencas</t>
  </si>
  <si>
    <t>Equipo técnico para apoyo a la supervisión en el seguimiento y ejecución de las actividades programadas en la ejecución de los programas y proyectos de los POMCAS Y PMAM aprobados en la Jurisdicción</t>
  </si>
  <si>
    <t>Implementación de estrategias urbanas para adaptación y mitigación de  los efectos del cambio climático - acotamiento de rondas hídricas</t>
  </si>
  <si>
    <t>PROYECTO 320401: INFORMACIÓN Y CONOCIMIENTO AMBIENTAL</t>
  </si>
  <si>
    <t>PROYECTO 320501: FORTALECIMIENTO DE LOS PROCESOS DE ORDENAMIENTO Y PLANIFICACIÓN TERRITORIAL</t>
  </si>
  <si>
    <t>PROGRAMA 3205 ORDENAMIENTO AMBIENTAL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</si>
  <si>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</si>
  <si>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Apoyo técnico a los municipios a través de un equipo de Profesionales POT</t>
  </si>
  <si>
    <t>PROYECTO 320502: GESTIÓN DEL CONOCIMIENTO Y REDUCCIÓN DEL RIESGO DE DESASTRES</t>
  </si>
  <si>
    <t xml:space="preserve">PROYECTO 320503: GESTIÓN AMBIENTAL CON COMUNIDADES ÉTNICAS </t>
  </si>
  <si>
    <t>Adiciones Presupuestales</t>
  </si>
  <si>
    <t>PLAN DE ACCIÓN GENERAL CORPORACIÓN AUTÓNOMA REGIONAL DEL ALTO MAGDALENA - CAM 2021</t>
  </si>
  <si>
    <t>PROGRAMA 3203 GESTIÓN INTEGRAL DEL RECURSO HÍDRICO</t>
  </si>
  <si>
    <t xml:space="preserve">PROGRAMA 3204 GESTIÓN DE LA INFORAMCIÓN Y EL CONOCIMIENTO AMBIENTAL </t>
  </si>
  <si>
    <t>PROGRAMA 3206 GESTIÓN DEL CAMBIO CLIMÁTICO PARA UN DESARROLLO BAJO EN CARBONO Y RESILIENTE AL CLIMA</t>
  </si>
  <si>
    <t>PROYECTO 320601: GESTIÓN DEL CAMBIO CLIMÁTICO</t>
  </si>
  <si>
    <t>Porcentaje de entes territoriales asesorados en la incorporación, planificación y ejecución de acciones relacionadas con cambio climático en el marco de los instrumentos de planificación territorial (IM 7)</t>
  </si>
  <si>
    <t>Apoyo a los entes territoriales con asesoría en Cambio Climatico</t>
  </si>
  <si>
    <t>Asesor Cambio Climático</t>
  </si>
  <si>
    <t>Identificación, promoción y aplicación de energías alternativas y/o utilización de sistemas ecoeficientes de combustión en sectores productivos y/o para uso doméstico</t>
  </si>
  <si>
    <t xml:space="preserve">Jurisdicción de la CAM </t>
  </si>
  <si>
    <t>Construcción de hornillas ecoeficientes en sectores productivos y/o para uso doméstico</t>
  </si>
  <si>
    <t>2750
4290</t>
  </si>
  <si>
    <t>Apoyo técnico al componente ambiental</t>
  </si>
  <si>
    <t>PROGRAMA 3208 EDUCACIÓN AMBIENTAL</t>
  </si>
  <si>
    <t xml:space="preserve">PROGRAMA 3299 FORTALECIMIENTO DE LA GESTIÓN Y DIRECCIÓN DEL SECTOR AMBIENTE Y DESARROLLO SOSTENIBLE  </t>
  </si>
  <si>
    <t>PROYECTO 399901 FORTALECIMIENTO INSTITUCIONAL PARA LA GESTIÓN AMBIENTAL</t>
  </si>
  <si>
    <t>ADICIÓNES PRESUPUESTALES</t>
  </si>
  <si>
    <t xml:space="preserve">
% AMB</t>
  </si>
  <si>
    <t>SOBRETASA AMBIENTAL - PREDIAL</t>
  </si>
  <si>
    <t>Porcentaje de Consolidación y fortalecimiento del Modelo Integrado de Planeación y Gestión - MIPG</t>
  </si>
  <si>
    <t>Apoyo técnico para la Consolidación y fortalecimiento del Modelo Integrado de Planeación y Gestión - MIPG</t>
  </si>
  <si>
    <t>Acciones para el sostenimiento de la acreditación en las normas internacionales ISO 9001:2015 y 14001:2015</t>
  </si>
  <si>
    <t>Porcentaje de la Política de servicio al ciudadano implementada</t>
  </si>
  <si>
    <t>Porcentaje de actualización e implementación del Plan Estratégico Tecnológico de la CAM para el período 2020-2023</t>
  </si>
  <si>
    <t>Prestación del servicio de soporte de TIC´s mediante outsourcing</t>
  </si>
  <si>
    <t>Fortalecimiento de la infraestrcutura tecnológica dela Corporación</t>
  </si>
  <si>
    <t>Licencia ORACLE</t>
  </si>
  <si>
    <t>2.3.2.01.01.005.02.03.01.01</t>
  </si>
  <si>
    <t>Año</t>
  </si>
  <si>
    <t>Servicio FIREWALL</t>
  </si>
  <si>
    <t>Compra de equipos de cómputo</t>
  </si>
  <si>
    <t>2.3.2.01.01.003.03.02</t>
  </si>
  <si>
    <t>Repuestos equipos de cómputo</t>
  </si>
  <si>
    <t>Actualización y rediseño de pag web de la CAM</t>
  </si>
  <si>
    <t>Actualización Arc GIS</t>
  </si>
  <si>
    <t>Licencias AUTOCAD (2 Unds)</t>
  </si>
  <si>
    <t>Und/año</t>
  </si>
  <si>
    <t>Licencias GSUITE</t>
  </si>
  <si>
    <t>Servicio de Internet y datos</t>
  </si>
  <si>
    <t>Paquete de actualización de sistemas operativos</t>
  </si>
  <si>
    <t xml:space="preserve">Porcentaje de actualización e Implementacion del programa de gestión documental  </t>
  </si>
  <si>
    <t>Apoyo técnico para la actualización e implementación del programa de gestión documental</t>
  </si>
  <si>
    <t>Obras de adecuación sede central (Archivo y/o otros)</t>
  </si>
  <si>
    <t>Sedes territoriales Construidas y/o adecuadas</t>
  </si>
  <si>
    <t>Apoyo logístico para la consolidación de las actividades de Fortalecimiento de los Procesos de Planeación estratégica</t>
  </si>
  <si>
    <t>ADICIONES  PRESUPUESTALES</t>
  </si>
  <si>
    <t>Porcentaje de sedes diseñadas y/o construidas y/o adecuadas, como ejemplo de sostenibilidad ambiental y armonía con el ambiente</t>
  </si>
  <si>
    <t>PLAN O PROYECTO</t>
  </si>
  <si>
    <t>Proyecto de actualización, elaboración, implementación y seguimiento de Instrumentos Archivísticos y de la Gestión de Información Pública en la Corporación </t>
  </si>
  <si>
    <t>X</t>
  </si>
  <si>
    <t>Levantamiento del Banco Terminológico, verificación, aprobación y publicación.</t>
  </si>
  <si>
    <t>MAPA DE RUTA PINAR 2021</t>
  </si>
  <si>
    <t>PLANES Y PROYECTOS ASOCIADOS</t>
  </si>
  <si>
    <t>INDICADORES</t>
  </si>
  <si>
    <t>META</t>
  </si>
  <si>
    <t xml:space="preserve">PLAZO </t>
  </si>
  <si>
    <t>RESPONSABLES</t>
  </si>
  <si>
    <t>Proyecto de actualización, elaboración, implementación y seguimiento de Instrumentos Archivísticos y de la Gestión de Información Pública en la Corporación,</t>
  </si>
  <si>
    <t>Diagnóstico Integral de Archivos publicado</t>
  </si>
  <si>
    <t>El seguimiento y monitoreo de los Proyectos se realizara a través del Comité Institucional de Desarrollo Administrativo y la Oficina de Control Interno, con el fin de dar cumplimiento de acuerdo a los cronogramas establecidos.</t>
  </si>
  <si>
    <t>Inventario documental actualizado y publicado</t>
  </si>
  <si>
    <t>Socializacion del Banco Terminológico actualizado y publicado</t>
  </si>
  <si>
    <t>Programa de Gestión Documental socializado e  implementado.</t>
  </si>
  <si>
    <t>Proyecto de fortalecimiento institucional en cultura archivísitca</t>
  </si>
  <si>
    <t xml:space="preserve">Capacitaciones en Gestión Archivística </t>
  </si>
  <si>
    <t>Celebración Día del Archivo</t>
  </si>
  <si>
    <t xml:space="preserve">Proyecto de eliminacion Documental  </t>
  </si>
  <si>
    <t>Aplicar la disposicion final de las TRD.</t>
  </si>
  <si>
    <t>SEGUIMIENTO Y CONTROL</t>
  </si>
  <si>
    <r>
      <t>Corto plazo (</t>
    </r>
    <r>
      <rPr>
        <b/>
        <i/>
        <sz val="11"/>
        <color rgb="FF000000"/>
        <rFont val="Arial"/>
        <family val="2"/>
      </rPr>
      <t>1 año</t>
    </r>
    <r>
      <rPr>
        <b/>
        <sz val="11"/>
        <color rgb="FF000000"/>
        <rFont val="Arial"/>
        <family val="2"/>
      </rPr>
      <t>)</t>
    </r>
  </si>
  <si>
    <t>PLANES DE TALENTO HUMANO</t>
  </si>
  <si>
    <t>TIPO DE VINCULACIÓN</t>
  </si>
  <si>
    <t>Período</t>
  </si>
  <si>
    <t>Libre nombramiento</t>
  </si>
  <si>
    <t>Provisionales</t>
  </si>
  <si>
    <t>Carrera administrativa</t>
  </si>
  <si>
    <t>Periodo de prueba Carrera Administrativa</t>
  </si>
  <si>
    <t>Cargo no provisto</t>
  </si>
  <si>
    <t>ANALISIS DE PROVISION DE EMPLEOS</t>
  </si>
  <si>
    <t>En el marco de la Convocatoria 435 de 2016, La Corporación dio uso a un total de veintiún (21) listas de elegibles para proveer un total de veintidós (22) empleos, listas de elegibles que perdieron vigencia el pasado mes de septiembre de 2020, actualmente la entidad oferta diez (10) vacantes en el marco de la Convocatoria 1419 a 1460 y 1493 a 1496 de 2020 - Entidades de la Rama Ejecutiva del Orden Nacional y Corporaciones Autónomas Regionales que se encuentra actualmente en etapa de inscripción y venta de derechos de participación, en modalidad mixta, dentro de la cual se oferta tres (3) empleos en la modalidad de ascenso y siete (7) empleos en la modalidad de concurso abierto.</t>
  </si>
  <si>
    <t xml:space="preserve">Para la vigencia 2021, se proveerán transitoriamente las vacantes definitivas o temporales que surjan de los empleos de carrera administrativa, mediante encargo y excepcionalmente con nombramiento provisional, teniendo en consideración para ello lo dispuesto en el artículo 24 de la Ley 909 de 2004 modificado por la Ley 1960 de 2019, o aquella que la adicione, modifique o sustituya, y de acuerdo con la necesidad. </t>
  </si>
  <si>
    <t>En relación con los empleos de libre nombramiento y remoción, los mismos se proveerán temporalmente mediante la figura de encargo con un servidor de carrera o de libre nombramiento y remoción por el tiempo que dure la vacancia temporal del mismo o por tres (3) meses previo cumplimiento a los requisitos exigidos para el desempeño de éstos, en caso de tratarse de una vacante definitiva.</t>
  </si>
  <si>
    <t>A la fecha se tiene el siguiente resumen de la provisión de la planta de personal de la CAM:</t>
  </si>
  <si>
    <t>PLAN ANUAL DE VACANTES 2021</t>
  </si>
  <si>
    <t>PLAN ESTRATÉGICO DE TALENTO HUMANO</t>
  </si>
  <si>
    <t>DIMENSIÓN DEL TALENTO HUMANO</t>
  </si>
  <si>
    <t xml:space="preserve">CICLO DE VIDA DEL SERVIDOR PUBLICO </t>
  </si>
  <si>
    <t>OTRAS DIMENSIONES ASOCIADAS</t>
  </si>
  <si>
    <t>COMPONENTE</t>
  </si>
  <si>
    <t>T-H</t>
  </si>
  <si>
    <t>BENEFICIARIOS</t>
  </si>
  <si>
    <t>RUTA</t>
  </si>
  <si>
    <t>SUB-RUTA</t>
  </si>
  <si>
    <t>ACTIVIDADES</t>
  </si>
  <si>
    <t>Ruta para mejorar el entorno físico del trabajo para que todos se sientan a gusto en su puesto.</t>
  </si>
  <si>
    <t xml:space="preserve">Elaborar e implementar del Plan de Trabajo del Sistema de Seguridad y Salud en el Trabajo, conforme a la norma legal vigente. </t>
  </si>
  <si>
    <t>Planeación/ Desarrollo</t>
  </si>
  <si>
    <t>D2</t>
  </si>
  <si>
    <t>SGSST</t>
  </si>
  <si>
    <t>Servidores, contratistas y pasantes.</t>
  </si>
  <si>
    <t xml:space="preserve">Adelantar inspecciones de puesto de trabajo con énfasis biomecánico/ergonómico a los servidores, contratistas y pasantes. </t>
  </si>
  <si>
    <t>Desarrollo</t>
  </si>
  <si>
    <t xml:space="preserve">Adelantar inspecciones de SST en las instalaciones de la entidad con apoyo del COPASST. </t>
  </si>
  <si>
    <t>Programar y ejecutar simulacros de evacuación de las instalaciones de la Corporación (según tipos de riesgo).</t>
  </si>
  <si>
    <t>Difundir información o gestionar capacitación en sostenibilidad ambiental y disposición final de residuos.</t>
  </si>
  <si>
    <t>PIC</t>
  </si>
  <si>
    <t>Servidores</t>
  </si>
  <si>
    <t xml:space="preserve">Programar actividades deportivas, recreativas y de esparcimiento cultural. </t>
  </si>
  <si>
    <t>Planeación</t>
  </si>
  <si>
    <t>Bienestar / SGSST</t>
  </si>
  <si>
    <t xml:space="preserve">Desarrollar actividades que fortalezcan los hábitos y estilos de vida saludable: “Programa de entorno laboral saludable” </t>
  </si>
  <si>
    <t xml:space="preserve">Realizar seguimientos a las recomendaciones y restricciones médico-laborales derivadas de los resultados de los exámenes médicos ocupacionales. </t>
  </si>
  <si>
    <t>Servidores y contratistas</t>
  </si>
  <si>
    <t>Difundir información útil para fortalecer el trabajo en casa.</t>
  </si>
  <si>
    <t>D3</t>
  </si>
  <si>
    <t>Bienestar</t>
  </si>
  <si>
    <t xml:space="preserve">Actualizar el Plan Anual de Vacantes; que prevea y programe los recursos necesarios para proveer las vacantes mediante concurso. Analizar las vacantes existentes según los tiempos requeridos para tal fin. </t>
  </si>
  <si>
    <t>Ingreso</t>
  </si>
  <si>
    <t>D2, D5</t>
  </si>
  <si>
    <t>Vinculación</t>
  </si>
  <si>
    <t xml:space="preserve">Generar procesos de selección inclusivos. </t>
  </si>
  <si>
    <t>Población diversa, intercultural y en condición de discapacidad.</t>
  </si>
  <si>
    <t>Ruta para implementar incentivos basados en salario emocional.</t>
  </si>
  <si>
    <t xml:space="preserve">Ajustar, difundir e implementar estrategias del programa de Salario Emocional </t>
  </si>
  <si>
    <t xml:space="preserve">Bienestar </t>
  </si>
  <si>
    <t xml:space="preserve">Generar e implementar el Plan de Incentivos Anual en reconocimiento a la labor de los servidores de la entidad. </t>
  </si>
  <si>
    <t>D2, D3</t>
  </si>
  <si>
    <t>Fomentar actividades del Plan de Bienestar que se ajusten a la modalidad de trabajo en casa</t>
  </si>
  <si>
    <t xml:space="preserve">Servidores </t>
  </si>
  <si>
    <t>Impulsar la Política de Integridad a través de la propagación del Código de Integridad.</t>
  </si>
  <si>
    <t>D3, D5</t>
  </si>
  <si>
    <t>Difundir información o gestionar capacitación a los servidores en temáticas de innovación, e incluirlo en el PIC</t>
  </si>
  <si>
    <t>Capacitación</t>
  </si>
  <si>
    <t>Velar por la vinculación de estudiantes por medio de prácticas profesionales en la modalidad de convenio o programas del gobierno.</t>
  </si>
  <si>
    <t>Pasantes</t>
  </si>
  <si>
    <t>Analizar la información trimestral que da cuenta de las razones de retiro, generando insumos para el plan de previsión del talento humano.</t>
  </si>
  <si>
    <t>Retiro</t>
  </si>
  <si>
    <t>D2, D4</t>
  </si>
  <si>
    <t>Ruta para implementar una cultura de liderazgo preocupado por el bienestar del talento a pesar de que está orientado al logro.</t>
  </si>
  <si>
    <t>Diseñar el Plan Institucional de Capacitación; conforme los lineamientos del Plan Nacional de Formación y Capacitación.</t>
  </si>
  <si>
    <t>Aplicar el Sistema de evaluación de desempeño establecido mediante Acuerdo 6172 de la CNSC  adoptado en la entidad.</t>
  </si>
  <si>
    <t>EDL</t>
  </si>
  <si>
    <t xml:space="preserve">Diseñar e implementarla estrategia de inducción para los servidores públicos que se vinculen a la Entidad. </t>
  </si>
  <si>
    <t xml:space="preserve">Diseñar la estrategia de reinducción a todos los servidores cada vez que se produzca actualización en la información, y según requerimientos de la norma. </t>
  </si>
  <si>
    <t>Difundir información o gestionar capacitación a los servidores en temáticas referentes a los ejes del Plan Nacional de Formación y Capacitación, e incluirlas en el PIC.</t>
  </si>
  <si>
    <t xml:space="preserve">Promover actividad para la celebración del Día del Servidor Público. </t>
  </si>
  <si>
    <t xml:space="preserve">Realizar encuesta para identificar las razones por las que los servidores se retiran de la entidad. </t>
  </si>
  <si>
    <t>D4</t>
  </si>
  <si>
    <t>Ruta para implementar un liderazgo basado en valores</t>
  </si>
  <si>
    <t xml:space="preserve">Promover actividades relacionadas con la apropiación del Código de Integridad. </t>
  </si>
  <si>
    <t>Ruta de formación para capacitar servidores que saben lo que hacen</t>
  </si>
  <si>
    <t>Mantener actualizada la información de Caracterización de la Población de Función Pública.</t>
  </si>
  <si>
    <t>Implementar actividades que brinden herramientas en el nuevo ciclo de los Pre pensionados</t>
  </si>
  <si>
    <t>Difundir información o gestionar capacitación a los servidores en temáticas relacionadas con: Derechos Humanos, Gestión administrativa, Gestión de las tecnologías de la información, Gestión documental, Gestión Financiera, Participación ciudadana y Servicio al ciudadano.</t>
  </si>
  <si>
    <t>Ruta para generar rutinas de trabajo basadas en “hacer siempre las cosas bien”</t>
  </si>
  <si>
    <t xml:space="preserve">Gestionar la dotación de vestido y calzado de labor en la entidad. </t>
  </si>
  <si>
    <t xml:space="preserve">Administrar la nómina y llevar los registros estadísticos correspondientes. </t>
  </si>
  <si>
    <t>Nomina</t>
  </si>
  <si>
    <t xml:space="preserve">Actualizar el manual de funciones y competencias laborales conforme con las necesidades de la Entidad. </t>
  </si>
  <si>
    <t>D2, D3, D7</t>
  </si>
  <si>
    <t>Talento Humano</t>
  </si>
  <si>
    <t xml:space="preserve">Coordinar las actividades pertinentes para que los servidores de la Entidad presenten la Declaración de Bienes y Rentas y hacer el respectivo seguimiento. </t>
  </si>
  <si>
    <t>Vinculación y permanencia</t>
  </si>
  <si>
    <t xml:space="preserve">Enviar oportunamente las solicitudes de inscripción o de actualización en carrera administrativa a la CNSC. </t>
  </si>
  <si>
    <t>D2, D7</t>
  </si>
  <si>
    <t xml:space="preserve">Promover la conformación de Comisión de Personal. </t>
  </si>
  <si>
    <t>Comités</t>
  </si>
  <si>
    <t>Ruta para entender a las personas a través del uso de los datos</t>
  </si>
  <si>
    <t xml:space="preserve">Gestionar la información en el SIGEP respecto a lo correspondiente de Talento Humano. </t>
  </si>
  <si>
    <t>SIGEP</t>
  </si>
  <si>
    <t xml:space="preserve">Administrar la información relacionada con la historia laboral de cada servidor. </t>
  </si>
  <si>
    <t xml:space="preserve">Desarrollo </t>
  </si>
  <si>
    <t>D5</t>
  </si>
  <si>
    <t>Vinculación y Permanencia</t>
  </si>
  <si>
    <t xml:space="preserve">Consolidar las Estadísticas de la información de la Gestión Estratégica de Gestión Humana. </t>
  </si>
  <si>
    <t>Talento Humano.</t>
  </si>
  <si>
    <r>
      <t>RUTA DE LA FELICIDAD
La felicidad nos hace productivos</t>
    </r>
    <r>
      <rPr>
        <sz val="11"/>
        <color theme="1"/>
        <rFont val="Calibri"/>
        <family val="2"/>
        <scheme val="minor"/>
      </rPr>
      <t xml:space="preserve"> </t>
    </r>
  </si>
  <si>
    <t>RUTA DEL CRECIMIENTO
Liderando talento</t>
  </si>
  <si>
    <t>RUTA DE LA CALIDAD 
La cultura de hacer las cosas bien</t>
  </si>
  <si>
    <t>Ruta para facilitar que las personas tengan el tiempo suficiente para tener una vida equilibrada: trabajo, ocio, familia, estudio.</t>
  </si>
  <si>
    <t>Ruta para generar innovación con pasión.</t>
  </si>
  <si>
    <t>RUTA DEL ANALISIS DE DATOS
 Conociendo el talento</t>
  </si>
  <si>
    <t>PLAN INSTITUCIONAL DE CAPACITACIÓN</t>
  </si>
  <si>
    <t>Los temas priorizados se plasman en un cronograma que contiene tanto las capacitaciones priorizadas por los mismos funcionarios de la Corporación, así como las capacitaciones convocadas por otras entidades como son el Ministerio de Ambiente y Desarrollo Sostenible, IGAC, IDEAM, ASOCAR´S, DAFP, CNSC y otras entidades.</t>
  </si>
  <si>
    <t>No.</t>
  </si>
  <si>
    <t>Dependencia o área</t>
  </si>
  <si>
    <t>Tema de capacitación propuesto</t>
  </si>
  <si>
    <t>Eje temático</t>
  </si>
  <si>
    <t>Modalidad</t>
  </si>
  <si>
    <t>TODAS LAS DEPENDENCIAS</t>
  </si>
  <si>
    <t>Contratación Publica, lineamientos para la elaboración de documentos en todas las etapas contractuales (pre contractual, contractual y postcontractual), SECOP II, Supervisión y responsabilidades.</t>
  </si>
  <si>
    <t xml:space="preserve">Eje 1. Gestión del conocimiento y la innovación </t>
  </si>
  <si>
    <r>
      <t xml:space="preserve">*Presencial </t>
    </r>
    <r>
      <rPr>
        <b/>
        <sz val="11"/>
        <color theme="1"/>
        <rFont val="Calibri"/>
        <family val="2"/>
        <scheme val="minor"/>
      </rPr>
      <t>*Semi-presencial *Virtual</t>
    </r>
  </si>
  <si>
    <t>Estadística aplicada (análisis de información cuantitativa y cualitativa, consolidación y procesamiento de bases de datos, presentación adecuada de la información en forma gráfica, construcción de indicadores, generación de informes). Diseño, Formulación, seguimiento y análisis de indicadores.</t>
  </si>
  <si>
    <t>Eje 2. Creación de valor público</t>
  </si>
  <si>
    <t>Manejo de software como Excel (Intermedio y avanzado), SIG y Softwares estadísticos, manejo de Drones, análisis de datos en QGIS.</t>
  </si>
  <si>
    <t>Eje 3. Transformación digital</t>
  </si>
  <si>
    <t>Redacción y estilo aplicado a informes y documentos técnicos.</t>
  </si>
  <si>
    <t>Eje 1. Gestión del conocimiento y la innovación</t>
  </si>
  <si>
    <t>Gestión Documental y Archivistica</t>
  </si>
  <si>
    <t>DIRECTIVOS</t>
  </si>
  <si>
    <t xml:space="preserve">Gestión de recursos Públicos. Finanzas Públicas (Fundamentos básicos de presupuesto, fuentes y usos, Marco Fiscal de Mediano Plazo). </t>
  </si>
  <si>
    <t>GRUPO DE AUDITORES INTERNOS</t>
  </si>
  <si>
    <t>Curso de actualización de auditores en la Norma ISO 9001:2015 e ISO 14001:2015.</t>
  </si>
  <si>
    <t>SRCA Y DT¨S</t>
  </si>
  <si>
    <t>Gestión de riesgos y desastres</t>
  </si>
  <si>
    <t>Derecho minero y derecho ambiental</t>
  </si>
  <si>
    <t>SRCA Y DT´S</t>
  </si>
  <si>
    <t>Cálculo de sanciones en materia de vertimientos</t>
  </si>
  <si>
    <t>SGA, SRCA Y DT´S</t>
  </si>
  <si>
    <t>-Cogeneración energética- como medida de mitigación al cambio climático</t>
  </si>
  <si>
    <t>-Modelación de agua en corrientes superficiales.</t>
  </si>
  <si>
    <t>-Sistemas de información geográfica para la gestión de recursos hídricos y forestales.</t>
  </si>
  <si>
    <t>-Curso hidrología superficial y subterránea</t>
  </si>
  <si>
    <t>SRCA, SGA Y DT´S</t>
  </si>
  <si>
    <t>Medidas de compensación en trámites de ocupación de cauces y vertimientos</t>
  </si>
  <si>
    <t xml:space="preserve">Desarrollo procesos, herramientas, estrategias de control para cada una de las líneas de defensa que establece el modelo estándar de control interno (MECI).  Procesos de auditorías de control interno efectivos, con apoyo en las tecnologías de la información y análisis de datos que generen información relevante para la toma de decisiones </t>
  </si>
  <si>
    <t xml:space="preserve">Biodiversidad y servicios ecosistémicos. </t>
  </si>
  <si>
    <t xml:space="preserve">Gestión del riesgo de desastres y cambio climático </t>
  </si>
  <si>
    <t>Construcción de indicadores.  Marco de políticas de transparencia y gobernanza pública.</t>
  </si>
  <si>
    <t>Lenguaje claro - Servicio al ciudadano</t>
  </si>
  <si>
    <t>Código de integridad.  Comunicación asertiva.  Lenguaje no verbal. Programación neurolingüística asociada al entorno público.</t>
  </si>
  <si>
    <t>Eje 4. Probidad y ética de lo público</t>
  </si>
  <si>
    <t xml:space="preserve">Temas Transversales a todos los procesos relacionada con la conducta moral y ética de los servidores públicos tales como: </t>
  </si>
  <si>
    <t xml:space="preserve">- Código Único Disciplinario </t>
  </si>
  <si>
    <t xml:space="preserve">- Código General Disciplinario </t>
  </si>
  <si>
    <t xml:space="preserve">- Estatuto Anticorrupción </t>
  </si>
  <si>
    <t>- Ley de Transparencia y Derecho de Acceso a la Información Pública, etc.</t>
  </si>
  <si>
    <t>PREPENSIONADOS</t>
  </si>
  <si>
    <t>Taller “Reinventando la Segunda mitad de nuestra vida”</t>
  </si>
  <si>
    <t>Capacitación sobre el ejercicio de administración del riesgo desde el esquema de las 4 líneas de defensa: Dirección, Lideres de procesos, oficina de planeación, control interno.</t>
  </si>
  <si>
    <t>Una jornada de sensibilización y/o capacitación en servicio al ciudadano para las personas encargadas de la atención del ciudadano.</t>
  </si>
  <si>
    <t>Capacitación sobre Modelo Integrado de Planeación y Gestión.</t>
  </si>
  <si>
    <t xml:space="preserve">Una jornada de sensibilización y/o capacitación a los funcionarios sobre la importancia de la rendición de cuentas.  </t>
  </si>
  <si>
    <t>JORNADA DE REINDUCCION INSTITUCIONAL (Mayo 2021)</t>
  </si>
  <si>
    <t>Eje 1. Gestión del conocimiento y la innovación 
Eje 2. Creación de valor público</t>
  </si>
  <si>
    <t>Eje 2. Creación de valor público
 Eje 4. Probidad y ética de lo público</t>
  </si>
  <si>
    <r>
      <t xml:space="preserve">Nota: </t>
    </r>
    <r>
      <rPr>
        <sz val="11"/>
        <color theme="1"/>
        <rFont val="Tahoma"/>
        <family val="2"/>
      </rPr>
      <t>Estas actividades estarán sujetas a disponibilidad de escenarios, fechas y presupuesto para su realización. Podrán modificarse cuando así se requiera y/o cuando exista cambio normativo que así lo determine.</t>
    </r>
  </si>
  <si>
    <t>a) El mejor empleado de carrera administrativa de la entidad.</t>
  </si>
  <si>
    <t>b) Los mejores empleados de carrera administrativa de cada nivel jerárquico (profesional, técnico y asistencial).</t>
  </si>
  <si>
    <t>1. Acreditar tiempo de servicio continuo en la Corporación Autónoma Regional del Alto Magdalena, por un tiempo no inferior a un año.</t>
  </si>
  <si>
    <t>2. No haber sido sancionado disciplinariamente en el año inmediatamente anterior a la fecha de su postulación.</t>
  </si>
  <si>
    <t>3. Lo empleados de Carrera Administrativa deben acreditar una calificación en el nivel Sobresaliente en la escala de calificación de servicios de la Evaluación del Desempeño Laboral correspondiente al periodo 2020 — 2021.</t>
  </si>
  <si>
    <t>Parágrafo. - En el evento que un servidor público seleccionado en nivel Sobresaliente, sea sancionado disciplinariamente, cualquiera que sea el estado del proceso de selección la sanción será causal de exclusión del mismo.</t>
  </si>
  <si>
    <t>El Comité verificará que los funcionarios cumplan con los requisitos señalados y elaborará un acta con los resultados de la evaluación del desempeño en estricto orden descendente, señalando los empleados que hayan obtenido la más alta calificación por cada nivel jerárquico.</t>
  </si>
  <si>
    <t>Asimismo, informara cual es el funcionario de carrera administrativa con la calificación de desempeño más alta, conforme a la información reportada en el Aplicado EDL APP de la CNSC, consolidada por la profesional de gestión humana.</t>
  </si>
  <si>
    <t>a) Encargos y Comisiones: Estos se regirán por las disposiciones vigentes sobre la materia y por aquellas que Las reglamenten, modifique o sustituyan.</t>
  </si>
  <si>
    <t>b) Becas para educación Formal: Este incentivo se podrá aplicar en cualquier modalidad y nivel académico, siempre que corresponda a este tipo de formación y el plan de educación esté debidamente aprobado y reconocido por las autoridades competentes en el país.</t>
  </si>
  <si>
    <t>c) Reconocimiento Público a la Labor Meritoria: Hacer la divulgación de manera interna y externa de la entidad sobre los logros obtenidos por el funcionario que obtenga la mayor puntuación, por años de servicio en la entidad (10,20,30,40) se realizara un reconocimiento público (placa o botón que los distinga).</t>
  </si>
  <si>
    <t>d) Programas de turismo social: Este incentivo consiste en otorgar programas de turismo social, emitidos por la Caja de compensación familiar a la que está afiliada la entidad, de acuerdo con la disponibilidad de recursos.</t>
  </si>
  <si>
    <t>Los incentivos pecuniarios y no pecuniarios que se entregarán en virtud de la presente Resolución son personales, intransferibles y solo podrán ser utilizados por los funcionarios seleccionados por el Comité Institucional de Gestión y Desempeño.</t>
  </si>
  <si>
    <t>Los incentivos considerados en el Plan Anual de Incentivos, vigencia 2020 de la Corporación Autónoma Regional del Alto Magdalena-CAM, serán de libre escogencia por parte de los empleados ganadores y no tendrá carácter excluyente, es decir, dos o más empleados podrán escoger un mismo tipo y calidad de incentivo.</t>
  </si>
  <si>
    <t>En caso que un empleado sea seleccionado como el mejor empleado de Carrera Administrativa y mejor empleado en su nivel jerárquico, solo podrá recibir el incentivo por mejor empleado de Carrera Administrativa.</t>
  </si>
  <si>
    <t>-Se asignará el equivalente a un (1) salario básico mensual, por funcionario durante la vigencia 2021.</t>
  </si>
  <si>
    <t>1. Mejor empleado de Carrera Administrativa de la entidad — el equivalente a Un Millón de pesos ($1.000.000).</t>
  </si>
  <si>
    <t>2. Mejor empleado profesional especializado de la entidad — el equivalente a Un Millón de pesos ($1.000.000).</t>
  </si>
  <si>
    <t>3. Mejor empleado profesional universitario de la entidad — el equivalente a Un Millón de pesos ($1.000.000).</t>
  </si>
  <si>
    <t>4. Mejor empleado del nivel técnico de la entidad — el equivalente a Un Millón de pesos ($1.000.000).</t>
  </si>
  <si>
    <t>5. Mejor empleado del nivel asistencial de la entidad — el equivalente a Un Millón de pesos ($1.000.000).</t>
  </si>
  <si>
    <t>En caso que el costo del incentivo escogido, no supere el valor total del mismo, el empleado seleccionado podrá hacer uso de la diferencia mediante la elección de cualquiera de los otros incentivos, siempre y cuando no se supere el valor total del incentivo reconocido. En caso que sea superado el monto, el empleado deberá sufragar por su cuenta el pago de la diferencia.</t>
  </si>
  <si>
    <t>El reconocimiento deberá causarse únicamente con cargo a los recursos del rubro dispuesto para tal fin correspondiente al presupuesto de la vigencia 2021.</t>
  </si>
  <si>
    <t>Condiciones de los Incentivos y reconocimientos. La entrega de incentivos y reconocimientos previstos en esta resolución estarán sujetos a las siguientes condiciones:</t>
  </si>
  <si>
    <t>1. En ningún caso entregara sumas de dinero en efectivo o cheque a los empleados beneficiados de los incentivos.</t>
  </si>
  <si>
    <t>2. Los incentivos tienen el carácter de personal e intransferibles.</t>
  </si>
  <si>
    <t>3. Para hacer efectivos los incentivos, corresponde al empleado ganador efectuar los trámites previos al reconocimiento del mismo.</t>
  </si>
  <si>
    <t>4. En los incentivos relacionados con educación, solo se reconocerá pare pagos de matrículas con entidades educativas debidamente aprobadas y reconocidas per las autoridades competentes y los temas deberán ser afines con la misión de la entidad.</t>
  </si>
  <si>
    <t>Parágrafo. - En todo caso, los empleados ganadores deberán facilitar de manera completa y oportuna los soportes necesarios para que la administración ordene el reconocimiento del incentivo dentro de la vigencia presupuestal del año 2021.</t>
  </si>
  <si>
    <t>Para seleccionar los mejores equipos de trabajo de la entidad, se procederá de la siguiente manera:</t>
  </si>
  <si>
    <t>Se convocará a las diferentes dependencias o áreas de trabajo de la entidad para que postulen al proceso de selección de mejor equipo de trabajo en la vigencia 2021.</t>
  </si>
  <si>
    <t>Se constituirá un equipo evaluador que garantice imparcialidad y conocimiento técnico el cual será el encargado de establecer los parámetros de evaluación y calificar.</t>
  </si>
  <si>
    <t>El área de gestión humana realizará el proceso de inscripción de los equipos de trabajo que aspiren al reconocimiento a mejor grupo 2021 y dará a conocer los criterios que tendrá en consideración el equipo evaluador.</t>
  </si>
  <si>
    <t>Los equipos de trabajo serán seleccionados en estricto orden de mérito, entre quienes hayan obtenido las más altas calificaciones de acuerdo a los criterios establecidos.</t>
  </si>
  <si>
    <t>Mediante acto administrativo motivado el señor Director General de la Corporación se formaliza la selección.</t>
  </si>
  <si>
    <t>El mejor equipo de trabajo de la Entidad, será escogido por el equipo evaluador, de entre los que hayan obtenido el mayor puntaje en la calificación.</t>
  </si>
  <si>
    <t>En el evento de presentarse empate en el puntaje obtenido por dos o más equipos de trabajo y que corresponda al primer lugar de la selección, el Comité Elevara a cabo una evaluación en la que se tendrán en cuenta los aportes destacados que hubiesen realizado a la Corporación Autónoma Regional del Alto Magdalena-CAM.</t>
  </si>
  <si>
    <r>
      <t xml:space="preserve">        </t>
    </r>
    <r>
      <rPr>
        <sz val="8"/>
        <color theme="1"/>
        <rFont val="Tahoma"/>
        <family val="2"/>
      </rPr>
      <t xml:space="preserve">  </t>
    </r>
  </si>
  <si>
    <t>PROGRAMA DE INCENTIVOS 2021</t>
  </si>
  <si>
    <t>En caso de empate entre dos (2) o más funcionarios, sobre el puntaje obtenido para el primer puesto en la calificación definitiva resultante de la Evaluación del Desempeño Laboral, correspondiente a la selección del mejor empleado de Carrera administrativa de la entidad o a los mejores servidores públicos de Carrera administrativa de cada nivel jerárquico, se dirimirá teniendo en cuenta las siguientes condiciones: -   No haber sido seleccionado como mejor empleado en el año anterior. -   Desempate por sorteo con balotas.</t>
  </si>
  <si>
    <t xml:space="preserve">e) Publicación de trabajos en medios de circulación nacional e internacional. </t>
  </si>
  <si>
    <t>f) Financiación de investigaciones.</t>
  </si>
  <si>
    <t xml:space="preserve">En la vigencia fiscal 2021 la CAM ha decidido adoptar un programa de apoyo para matrículas en programas de educación formal que quieran cursar empleados públicos de libre nombramiento y remoción y de carrera administrativa, con sustento en lo normado en el Decreto 1083 de 2015 articulo 2.2.10.5 </t>
  </si>
  <si>
    <t>El tiempo de servicio, el nivel académico que posee el empleado público, así como los apoyos educativos otorgados anteriormente. El valor otorgado por la Entidad se reconocerá de acuerdo a la escala salarial del funcionario y el promedio de cada periodo académico que obtenga una vez haya iniciado los estudios.</t>
  </si>
  <si>
    <t>MEJOR EQUIPO DE TRABAJO</t>
  </si>
  <si>
    <t>Forma del Reconocimiento:</t>
  </si>
  <si>
    <r>
      <t>Beneficiarios.</t>
    </r>
    <r>
      <rPr>
        <sz val="11"/>
        <color theme="1"/>
        <rFont val="Arial"/>
        <family val="2"/>
      </rPr>
      <t xml:space="preserve"> Serán beneficiarios de los incentivos CAM vigencia 2021:</t>
    </r>
  </si>
  <si>
    <r>
      <t>Requisitos.</t>
    </r>
    <r>
      <rPr>
        <sz val="11"/>
        <color theme="1"/>
        <rFont val="Arial"/>
        <family val="2"/>
      </rPr>
      <t xml:space="preserve">  Son requisitos para la selección de los mejores empleados de la entidad:</t>
    </r>
  </si>
  <si>
    <r>
      <t>Procedimiento.</t>
    </r>
    <r>
      <rPr>
        <sz val="11"/>
        <color theme="1"/>
        <rFont val="Arial"/>
        <family val="2"/>
      </rPr>
      <t xml:space="preserve">  Para seleccionar los mejores servidores públicos de carrera administrativa de cada uno de los niveles jerárquicos de la entidad, la Secretaria General procederá de la siguiente manera:</t>
    </r>
  </si>
  <si>
    <r>
      <t>a)</t>
    </r>
    <r>
      <rPr>
        <sz val="7"/>
        <color theme="1"/>
        <rFont val="Arial"/>
        <family val="2"/>
      </rPr>
      <t xml:space="preserve">    </t>
    </r>
    <r>
      <rPr>
        <sz val="11"/>
        <color theme="1"/>
        <rFont val="Arial"/>
        <family val="2"/>
      </rPr>
      <t>iniciará la ejecución del Plan de Incentivos tan pronto como sea adoptado, sujetándose a los procedimientos que rodean dicha elección y realizando la proclamación de los mejores funcionarios de la Corporación, mediante acto administrativo teniendo como fecha límite el día 30 de junio de 2021.</t>
    </r>
  </si>
  <si>
    <r>
      <t>b)</t>
    </r>
    <r>
      <rPr>
        <sz val="7"/>
        <color theme="1"/>
        <rFont val="Arial"/>
        <family val="2"/>
      </rPr>
      <t xml:space="preserve">    </t>
    </r>
    <r>
      <rPr>
        <sz val="11"/>
        <color theme="1"/>
        <rFont val="Arial"/>
        <family val="2"/>
      </rPr>
      <t xml:space="preserve">La Subdirección administrativa y financiera, presentará los listados de los servidores que par cada nivel hayan obtenido el puntaje de sobresaliente con base en la calificación definitiva resultante de la Evaluación del Desempeño Laboral correspondiente al periodo 2020-2021, en un rango igual o superior a 90% al Comité Institucional de Gestión y Desempeño. </t>
    </r>
  </si>
  <si>
    <r>
      <t>c)</t>
    </r>
    <r>
      <rPr>
        <sz val="7"/>
        <color theme="1"/>
        <rFont val="Arial"/>
        <family val="2"/>
      </rPr>
      <t xml:space="preserve">    </t>
    </r>
    <r>
      <rPr>
        <sz val="11"/>
        <color theme="1"/>
        <rFont val="Arial"/>
        <family val="2"/>
      </rPr>
      <t xml:space="preserve">Comunicación del acto administrativo de reconocimiento: Una vez el Comité Institucional de Gestión y Desempeño de la CAM seleccione los mejores funcionarios y equipos de la Entidad, el área de Gestión Humana proyectará para firma del Director general el acto administrativo mediante el cual se reconoce y premia con los incentivos respectivos. El acto administrativo será comunicado personalmente a cada uno de los ganadores o al líder del equipo de trabajo, luego será publicado a través de los medios de los que dispone la Corporación. Una copia del acto administrativo será incorporada en la hoja de vida de los ganadores. Los funcionarios y equipos de trabajo seleccionados deben comunicar, dentro de los cinco (5) días hábiles siguientes a la comunicación del acto administrativo de reconocimiento, el tipo de incentivo no pecuniario que desean recibir de los señalados a continuación: </t>
    </r>
  </si>
  <si>
    <r>
      <rPr>
        <b/>
        <sz val="7"/>
        <color theme="1"/>
        <rFont val="Arial"/>
        <family val="2"/>
      </rPr>
      <t xml:space="preserve"> </t>
    </r>
    <r>
      <rPr>
        <b/>
        <sz val="11"/>
        <color theme="1"/>
        <rFont val="Arial"/>
        <family val="2"/>
      </rPr>
      <t>PROGRAMA DE EDUCACION FORMAL</t>
    </r>
  </si>
  <si>
    <r>
      <t>Montos del incentivo:</t>
    </r>
    <r>
      <rPr>
        <sz val="11"/>
        <color theme="1"/>
        <rFont val="Arial"/>
        <family val="2"/>
      </rPr>
      <t xml:space="preserve"> El valor de los incentivos no pecuniarios de la CAM, se distribuirá como Cinco reconocimientos en las siguientes equivalencias:</t>
    </r>
  </si>
  <si>
    <t>Los incentivos y reconocimientos del Plan Anual de Incentivos para el periodo 1 de febrero 2021 al 31 de enero de 2022, se harán mediante acto administrativo debidamente motivado, y contra ellos no precede recurso alguno.</t>
  </si>
  <si>
    <r>
      <rPr>
        <b/>
        <sz val="11"/>
        <color theme="1"/>
        <rFont val="Arial"/>
        <family val="2"/>
      </rPr>
      <t>Los incentivos no pecuniarios:</t>
    </r>
    <r>
      <rPr>
        <sz val="11"/>
        <color theme="1"/>
        <rFont val="Arial"/>
        <family val="2"/>
      </rPr>
      <t xml:space="preserve">  Estarán representados por una de las siguientes figuras: </t>
    </r>
  </si>
  <si>
    <t xml:space="preserve"> 30 de diciembre de 2021.</t>
  </si>
  <si>
    <r>
      <t xml:space="preserve">Plazo: </t>
    </r>
    <r>
      <rPr>
        <sz val="11"/>
        <color theme="1"/>
        <rFont val="Arial"/>
        <family val="2"/>
      </rPr>
      <t>El plazo máximo para la selección, proclamación y entrega de incentivos a los mejores empleados y equipo de trabajo, será:</t>
    </r>
  </si>
  <si>
    <r>
      <t xml:space="preserve">Financiamiento: </t>
    </r>
    <r>
      <rPr>
        <sz val="11"/>
        <color theme="1"/>
        <rFont val="Arial"/>
        <family val="2"/>
      </rPr>
      <t>El financiamiento del Plan de Incentivos se hará con:</t>
    </r>
  </si>
  <si>
    <t>Recursos del presupuesto de la Corporación de la vigencia del año 2021, de acuerdo a la disponibilidad presupuestal de la entidad.</t>
  </si>
  <si>
    <r>
      <rPr>
        <b/>
        <sz val="11"/>
        <color theme="1"/>
        <rFont val="Arial"/>
        <family val="2"/>
      </rPr>
      <t xml:space="preserve">Criterios: </t>
    </r>
    <r>
      <rPr>
        <sz val="11"/>
        <color theme="1"/>
        <rFont val="Arial"/>
        <family val="2"/>
      </rPr>
      <t xml:space="preserve">Para el estudio y la aprobación de dicho estímulo se revisarán ciertos criterios como son: </t>
    </r>
  </si>
  <si>
    <r>
      <t>Valor del estímulo:</t>
    </r>
    <r>
      <rPr>
        <sz val="11"/>
        <color theme="1"/>
        <rFont val="Arial"/>
        <family val="2"/>
      </rPr>
      <t xml:space="preserve"> El valor del estímulo será: </t>
    </r>
  </si>
  <si>
    <t>El Director General en acto público, proclamará al mejor equipo de trabajo seleccionado e indicará el Incentivo Pecuniario de acuerdo a la disponibilidad de recursos de la entidad.</t>
  </si>
  <si>
    <t>PLAN ANTICORRUPCIÓN Y DE ATENCIÓN AL CIUDADANO</t>
  </si>
  <si>
    <t>PLAN ESTRATÉGICO DE TECNOLOGÍAS DE LA INFORMACIÓN Y LAS COMUNICACIONES PETI</t>
  </si>
  <si>
    <t>PLAN DE SEGURIDAD Y PRIVACIDAD DE LA INFORMACIÓN</t>
  </si>
  <si>
    <t xml:space="preserve"> PLAN DE TRABAJO ANUAL</t>
  </si>
  <si>
    <t>COD: F-CAM-303</t>
  </si>
  <si>
    <t>FECHA: 27-02-2020</t>
  </si>
  <si>
    <t>VERSION: 2</t>
  </si>
  <si>
    <r>
      <t xml:space="preserve">OBJETIVO GENERAL:  </t>
    </r>
    <r>
      <rPr>
        <sz val="14"/>
        <color indexed="8"/>
        <rFont val="Arial Narrow"/>
        <family val="2"/>
      </rPr>
      <t>Asegurar el cumplimiento del Plan de Trabajo Anual y   garantizar la ejecución del programa de capacitación y entrenamiento.</t>
    </r>
  </si>
  <si>
    <r>
      <rPr>
        <b/>
        <sz val="12"/>
        <color indexed="8"/>
        <rFont val="Arial"/>
        <family val="2"/>
      </rPr>
      <t>ALCANCE</t>
    </r>
    <r>
      <rPr>
        <sz val="12"/>
        <color indexed="8"/>
        <rFont val="Arial"/>
        <family val="2"/>
      </rPr>
      <t>: Todas las actividades establecidas en el Plan de Trabajo, incluye a todos los trabajadores bajo cualquier modalidad de contrato que se encuentren expuestos a algún riesgo en las Instalaciones de</t>
    </r>
  </si>
  <si>
    <r>
      <rPr>
        <b/>
        <sz val="12"/>
        <color indexed="8"/>
        <rFont val="Arial"/>
        <family val="2"/>
      </rPr>
      <t>INDICADOR:</t>
    </r>
    <r>
      <rPr>
        <sz val="12"/>
        <color indexed="8"/>
        <rFont val="Arial"/>
        <family val="2"/>
      </rPr>
      <t xml:space="preserve"> Cumplir con el 90% de las actividades programadas para el año 2021 
  Número de  Actividades ejecutadas / Número de Actividades programadas)*100</t>
    </r>
  </si>
  <si>
    <t>OBJETIVOS</t>
  </si>
  <si>
    <t>METAS</t>
  </si>
  <si>
    <t>DOCUMENTACIÓN</t>
  </si>
  <si>
    <t>ACTIVIDAD</t>
  </si>
  <si>
    <t>RESPONSABLE</t>
  </si>
  <si>
    <t>RECURSOS</t>
  </si>
  <si>
    <t xml:space="preserve">EVIDENCIA </t>
  </si>
  <si>
    <t>OBSERVACIONES</t>
  </si>
  <si>
    <t>AÑO 2021</t>
  </si>
  <si>
    <t>ENERO</t>
  </si>
  <si>
    <t>FEBRERO</t>
  </si>
  <si>
    <t>MARZO</t>
  </si>
  <si>
    <t>ABRIL</t>
  </si>
  <si>
    <t>MAYO</t>
  </si>
  <si>
    <t>JUNIO</t>
  </si>
  <si>
    <t>JULIO</t>
  </si>
  <si>
    <t>AGOSTO</t>
  </si>
  <si>
    <t>SEPTIEMBRE</t>
  </si>
  <si>
    <t>OCTUBRE</t>
  </si>
  <si>
    <t>NOVIEMBRE</t>
  </si>
  <si>
    <t>DICIEMBRE</t>
  </si>
  <si>
    <t>P</t>
  </si>
  <si>
    <t>E</t>
  </si>
  <si>
    <t>POLITICA DE SEGURIDAD Y SALUD EN EL TRABAJO</t>
  </si>
  <si>
    <t>Comunicar la Politica del SG-SST a los funcionarios</t>
  </si>
  <si>
    <t>Socializar la Politica del SG-SST  al Grupo COPASST y  a los funcionarios..</t>
  </si>
  <si>
    <t>Politica del SGI firmada por  Director General</t>
  </si>
  <si>
    <t>Socializar la Politica del SGI con los colaboradores</t>
  </si>
  <si>
    <t>Responsable SG SST</t>
  </si>
  <si>
    <t>Ver plan presupuestal</t>
  </si>
  <si>
    <t xml:space="preserve">Registro de firmas de la socialización en induccion y/o reinduccion, intranet, correos corporativos, </t>
  </si>
  <si>
    <t>Actualizacion de politica SGI</t>
  </si>
  <si>
    <t>IDENTIFICACIÓN DE PELIGROS, VALORACIÓN DE RIESGOS Y DETERMINACIÓN DE CONTROLES</t>
  </si>
  <si>
    <t>Implementar la metodología a emplear para la identificación de peligros, valoración de riesgos y determinación de los controles de Seguridad y Salud en el Trabajo asociados a los procesos y actividades. 
• Identificar los peligros y valorar los riesgos presentes en las diferentes áreas, procesos y actividades antes y después de controles.
• Analizar las consecuencias y probabilidad antes de que los riesgos identificados se materialicen.
• Priorizar los riesgos para implementar sistemas de control encaminados a su mitigación y mejora continua.</t>
  </si>
  <si>
    <t>Matriz de Riesgos actualizada de acuerdo a cargos y puestos de trabajo</t>
  </si>
  <si>
    <t>Procedimiento identificacion  de peligros y valoracion de riesgos.
Matriz de peligros y riesgos.</t>
  </si>
  <si>
    <t>Actualización de las Matrices de Peligros, Valoración de Riesgos y Deterinacion de controles.</t>
  </si>
  <si>
    <t>Matrices de Peligros y Valoración de Riesgos y Deterinacion de controles.</t>
  </si>
  <si>
    <t>Socializar los peligros a los colaboradores.</t>
  </si>
  <si>
    <t>Registro Fotografico
Registro de asistencia</t>
  </si>
  <si>
    <t>INSTRUMENTO DE VERIFICACIÓN DE REQUISITOS LEGALES</t>
  </si>
  <si>
    <t>Definir la metodología para identificar, registrar, acceder, actualizar, evaluar y comunicar al personal y demás partes interesadas, los requisitos legales aplicables al SG-SST, y los requeridos para la planificación, derivados de la legislación aplicables a sus actividades, instalaciones, programas, proyectos y servicios</t>
  </si>
  <si>
    <t>Matriz de Requisitos Legales actualizada de acuerdo a la Normativa Legal Vigente aplicable a la actividad economica</t>
  </si>
  <si>
    <t>Procedimiento Identificación y Evaluación de Requisitos Legales</t>
  </si>
  <si>
    <t>INSPECCIONES DE SEGURIDAD</t>
  </si>
  <si>
    <t>Establecer un programa de inspecciones al interior de la empresa, para que a través de la aplicación de formatos se identifiquen condiciones inseguras.</t>
  </si>
  <si>
    <t>90% de Inspecciones realizadas de acuerdo a la periocidad del Programa de Inspecciones.</t>
  </si>
  <si>
    <t>Programa de Inspecciones de Seguridad</t>
  </si>
  <si>
    <t>Realizar las inspecciones de acuerdo a la periocidad del Programa (Extintores, botiquines, Tabla rigida, areas locativas</t>
  </si>
  <si>
    <t>Responsable SG SST
Copasst</t>
  </si>
  <si>
    <t>Formatos de Inspecciones</t>
  </si>
  <si>
    <t>Realizar Consolidado de las condiciones identificadas de las inspecciones realizadas de acuerdo a la periocidad del Programa y seguimiento de las acciones correctivas y preventivas generadas de las inspecciones realizadas.</t>
  </si>
  <si>
    <t>Informe de hallazgo o seguimiento hallazgo encontrados</t>
  </si>
  <si>
    <t>COMITÉ DE CONVIVENCIA LABORAL -CCL</t>
  </si>
  <si>
    <t>Definir los pasos a seguir, para la Conformación y Funcionamiento del CCL para dar cumplimiento a la normatividad legal vigente.</t>
  </si>
  <si>
    <t>Conformación del CCL</t>
  </si>
  <si>
    <t>Convocatoria</t>
  </si>
  <si>
    <t>Realizar convocatoria y conformacion del CCL</t>
  </si>
  <si>
    <t>Responsable SG SST
CCL</t>
  </si>
  <si>
    <t>Conformacion del CCL</t>
  </si>
  <si>
    <t>Actas de reunion y funcionamiento del CCL</t>
  </si>
  <si>
    <t xml:space="preserve">
 4 actas de reunion/ año.</t>
  </si>
  <si>
    <t>actas y/o informes de seguimiento</t>
  </si>
  <si>
    <t>Realizar reuniones trimestrales</t>
  </si>
  <si>
    <t>LOS INTEGRANTES DEL COMITÉ REALIZAN REUNIONES VIRTUALES DURANTE LA EMERGENCIA SANITARIA</t>
  </si>
  <si>
    <t>COMITÉ PARITARIO DE SEGURIDAD Y SALUD EN EL TRABAJO - COPASST</t>
  </si>
  <si>
    <t>Definir los pasos a seguir, para la Conformación y Funcionamiento del COPASST para dar cumplimiento a la normatividad legal vigente.</t>
  </si>
  <si>
    <t>Conformación del COPASST</t>
  </si>
  <si>
    <t>Realizar convocatoria y conformacion del COPASST</t>
  </si>
  <si>
    <t>Responsable del SG SST</t>
  </si>
  <si>
    <t>Conformacion del COPASST</t>
  </si>
  <si>
    <t>Conformación de los COPASST
12 actas de reunion/ año.</t>
  </si>
  <si>
    <t>Procedimiento de Conformación del Comité Paritario de Seguridad y Salud en el Trabajo - COPASST</t>
  </si>
  <si>
    <t>Acta de conformación del COPASST</t>
  </si>
  <si>
    <t>LOS INTEGRANTES DEL COPASST RELIAZAN REUNIONES VIRTUALES DURANTE LA EMERGENCIA SANITARIA</t>
  </si>
  <si>
    <t>PLAN DE PREPARACIÓN Y RESPUESTA ANTE EMERGENCIAS</t>
  </si>
  <si>
    <t>Definir procedimientos claros, precisos y únicos que junto con los planes de acción, permitan dar una respuesta oportuna ante cualquier amenaza que ponga en riesgo a los colaboradores y demás personas involucradas que se encuentren en las instalaciones de la empresa.</t>
  </si>
  <si>
    <t>Plan de Preparación, Prevención y Respuesta ante Emergencia
*1 simulacro anual
*Brigadistas capacitados.
*Colaboradores sensibilizados</t>
  </si>
  <si>
    <t xml:space="preserve">Plan de Preparación, Prevención y Respuesta ante Emergencia </t>
  </si>
  <si>
    <t>Realizar simulacro</t>
  </si>
  <si>
    <t>Formato de plan de trabajo y evaluación del simulacro</t>
  </si>
  <si>
    <t>Capacitación a brigadistas</t>
  </si>
  <si>
    <t>Coordinador de Seguridad y Salud en el Trabajo</t>
  </si>
  <si>
    <t>Registros de asistencia
Registro Fotografico</t>
  </si>
  <si>
    <t>Socialización del Plan de Preparación, Prevención y Respuesta ante Emergencia y Contingencias a los Colaboradores</t>
  </si>
  <si>
    <t>INCIDENTES Y ACCIDENTES DE TRABAJO</t>
  </si>
  <si>
    <t xml:space="preserve">Reportar e investigar incidentes y accidentes de trabajo, por medio de la implementación de medidas y actividades que permitan la eliminación de las causas con el fin de evitar la repetición del mismo evento o de hechos similares. </t>
  </si>
  <si>
    <t>Investigar el 100% de los accidentes e incidentes de trabajo que ocurran, de acuerdo a lo estipulado en el procedimiento para el reporte e investigacion de incidentes y accidentes de trabajo.</t>
  </si>
  <si>
    <t>Procedimiento para el reporte e Investigación de Incidentes y Accidentes de Trabajo.</t>
  </si>
  <si>
    <t>Reporte e Investigación de Incidentes y Accidentes.</t>
  </si>
  <si>
    <t>Profesional de Gestion Humana
Responsable SG  SST
Copasst</t>
  </si>
  <si>
    <t>FURAT, Formato de Investigacion de Incidentes y Accidentes de Trabajo</t>
  </si>
  <si>
    <t>Cada vez que se presente</t>
  </si>
  <si>
    <t>Campañas de autocuidado por caidas del mismo nivel.</t>
  </si>
  <si>
    <t>Registro fotografico
Registro  asistencia
Intranet</t>
  </si>
  <si>
    <t>Reportar información para los  indicadores de Accidentalidad</t>
  </si>
  <si>
    <t>Matriz de indicadores actualizada
Control de accidentalidad</t>
  </si>
  <si>
    <t>MEDICINA PREVENTIVA Y DEL TRABAJO</t>
  </si>
  <si>
    <t xml:space="preserve">Prevenir y disminuir la ocurrencia de enfermedades laborales y/o enfermedades de origen común que puedan verse agravadas por la exposición a los peligros ocupacionales contribuyendo a la calidad de vida laboral y extralaboral de todos los trabajadores.
</t>
  </si>
  <si>
    <t>Conocer las condiciones de salud  y establecer la aptitud física y mental del 100% los  trabajadores.</t>
  </si>
  <si>
    <t>Programa de Medicina Preventiva y del Trabajo</t>
  </si>
  <si>
    <t>Realizar contratación y programación de Exámenes médicos ocupacionales.</t>
  </si>
  <si>
    <t>Profesional de Gestion Humana
Responsable SG SST</t>
  </si>
  <si>
    <t>Contrato Proveedor</t>
  </si>
  <si>
    <t>Realizar exámenes médicos ocupacionales (ingreso,  egreso, periódicos, postincapacidad, valoraciones deportivas, Brigadistas).</t>
  </si>
  <si>
    <t>Profesional de Gestion Humana
Responsable SG SST
Medico Eps Salud Ocupacional</t>
  </si>
  <si>
    <t>Base de datos con fecha de EMO, Registros de asistencia y Concepto Médico ocupacional de aptitud laboral</t>
  </si>
  <si>
    <t xml:space="preserve">Revisar Informe de Diagnóstico de Salud de los EMO Periódicos y Ejecución de sus recomendaciones. </t>
  </si>
  <si>
    <t>Informe de Diagnóstico de Salud</t>
  </si>
  <si>
    <t>Revisar de Conceptos médicos de Aptitud Laboral.</t>
  </si>
  <si>
    <t>Conceptos Medicos de Aptitud Laboral / Acta de aplicación de recomendaciones</t>
  </si>
  <si>
    <t>Seguimiento de casos de trabajadores que se encuentren con recomendaciones médico laborales y actualización de bases de datos.</t>
  </si>
  <si>
    <t xml:space="preserve">Formato Base de datos/Acta de aplicación de recomendaciones </t>
  </si>
  <si>
    <t>ACTIVIDADES DE PROMOCION Y  PREVENCIÓN</t>
  </si>
  <si>
    <t>Promover la salud y prevenir la enfermedad en los trabajadores.</t>
  </si>
  <si>
    <t>Realizar actividades de PyP relacionadas con las cinco (5) causas  principales  de ausentismo por enfermedad y las condiciones de salud de los servidores..</t>
  </si>
  <si>
    <t>Formato Ausentismo, Informe de condiciones de Salud y Programas de Vigilancia Epidemiològicos D.M.E, Psicosocial y Cardiovascular.</t>
  </si>
  <si>
    <t>Ejecucion de los Programas de Vigilancia Epidemiológica Prevención de D.M.E- PSICOSOCIAL y CARDIOVASCULAR</t>
  </si>
  <si>
    <t xml:space="preserve">Indicadores de los Programas </t>
  </si>
  <si>
    <t>Intervencion</t>
  </si>
  <si>
    <t>p</t>
  </si>
  <si>
    <t>SITUACIONES DE TRABAJO</t>
  </si>
  <si>
    <t xml:space="preserve">Identificar precozmente efectos hacia la salud derivados de la exposiciòn a Peligro Biomecànico en los ambientes de trabajo y evaluar la eficacia de !as medidas de prevención y control y desarrollar acciones de vigilancia de la salud de los colaboradores.
</t>
  </si>
  <si>
    <t>Desarrollar actividades de Intervenciòn  que prevengan  Desòrdenes Osteomusculares al 100% de los trabajadores de acuerdo con los resultados de encuesta de sintomas osteomusculares realizada en la vigencia 2020.</t>
  </si>
  <si>
    <t>Programa Vigilancia Epidemiológico para la Prevencion de Desordenes Musculoesqueleticos.</t>
  </si>
  <si>
    <t>Definir Población para I.P.T según encuesta Clasificación Sintomáticos.</t>
  </si>
  <si>
    <t>Asesoria ARL / Coordinador de Seguridad y Salud en el Trabajo</t>
  </si>
  <si>
    <t>Base de datos</t>
  </si>
  <si>
    <t>Realizar seguimiento a Controles en Puesto de Trabajo.</t>
  </si>
  <si>
    <t>Formato de Seguimiento I.P.T- base de datos e Indicador</t>
  </si>
  <si>
    <t>Correo electrónico</t>
  </si>
  <si>
    <t>Realizar entrega de Elementos Ergonomicos.</t>
  </si>
  <si>
    <t>Acta de entrega</t>
  </si>
  <si>
    <t>Repoosicion cuando se presente</t>
  </si>
  <si>
    <t>Actualizar Base de Recomednaciones Controles I.P.T.</t>
  </si>
  <si>
    <t xml:space="preserve">Base de datos </t>
  </si>
  <si>
    <t>CONDICIONES DE SALUD MUSCULO ESQUELÉTICO</t>
  </si>
  <si>
    <t xml:space="preserve">Identificar precozmente efectos hacia la salud derivados de la exposiciòn a Peligro Biomecànico en los ambientes de trabajo y evaluar la eficacia de !as medidas de prevención y control y desarrollar acciones de vigilancia de la salud de los trabajadores.
</t>
  </si>
  <si>
    <t>Desarrollar actividades de Intervenciòn  que prevengan  Desòrdenes Osteomusculares al 100% de  los trabajadores.</t>
  </si>
  <si>
    <t>PLAN BASICO DE CAPACITACIÓN: Higiene Postural</t>
  </si>
  <si>
    <t>Asesoria ARL / Responsable de Seguridad y Salud en el Trabajo</t>
  </si>
  <si>
    <t>Programación e invitación - Registros de asistencia</t>
  </si>
  <si>
    <t>PLAN BASICO DE CAPACITACIÓN: Manejo seguro de cargas</t>
  </si>
  <si>
    <t>PLAN BASICO DE CAPACITACIÓN:Pausas Activas</t>
  </si>
  <si>
    <t>Realizar Talleres Espalda</t>
  </si>
  <si>
    <t>PVE PARA LA PREVENCION DE RIESGO PSICOSOCIAL</t>
  </si>
  <si>
    <t>PSICOSOCIAL ( INTERVENCIONES GRUPALES E INDIVIDUALES)</t>
  </si>
  <si>
    <t>Identificar, evaluar, prevenir y controlar los factores de riesgo psicosocial que se presenten durante ejecución de las labores de toda la población trabajadora de la empresa. Con el fin de mitigar el impacto en la salud mental y física de los trabajadores.</t>
  </si>
  <si>
    <t>Intervenciones</t>
  </si>
  <si>
    <t>Programa de Vigilancia Epidemiologica Ocupacional de Prevención del Riesgo Psicosocial</t>
  </si>
  <si>
    <t>Realización de talleres de intervención grupal: Inteligencia Emocional, Manejo del tiempo y comunicación.</t>
  </si>
  <si>
    <t>ver plan presupuestal</t>
  </si>
  <si>
    <t>Registro de asistencia</t>
  </si>
  <si>
    <t>Realización de talleres de intervención grupal: Resiliencia, Bournot y desarrollo de la autoeficacia.</t>
  </si>
  <si>
    <t xml:space="preserve">Realización de intervenciones psicosociales individuales a personas identificadas por nivel de riesgo. </t>
  </si>
  <si>
    <t>Consolidación informe de intervenciones individuales y grupales.</t>
  </si>
  <si>
    <t>Informe final (Bateria de riesgo Psicosocial)</t>
  </si>
  <si>
    <t>PREVENCION DE CONSUMO DE ALCOHOL, TABACO  Y OTRAS SUSTANCIAS PSICOACTIVAS</t>
  </si>
  <si>
    <t>Establecer directrices para prevenir y controlar el consumo de alcohol, tabaco y sustancias psicoactivas en la población trabajadora, evitando efectos negativos en la salud y el entorno laboral.</t>
  </si>
  <si>
    <t>Colaboradores sensibilizados</t>
  </si>
  <si>
    <t>Programa de Prevención de Consumo de Alcohol, Tabaco y otras Sustancias Psicoactivas</t>
  </si>
  <si>
    <t xml:space="preserve">Realizar sensibilizaciones en Prevención de Consumo de Alcohol, Tabaco y Otras Sustancias Psicoactivas. </t>
  </si>
  <si>
    <t>Diferentes medios de comuicacion, correos institucionales, intranet, banner etc
Registros de asistencia</t>
  </si>
  <si>
    <t>P.V.E PARA PREVENCION RIESGO CARDIOVASCULAR</t>
  </si>
  <si>
    <t>Prevenir la morbilidad y mortalidad por enfermedad cardiovascular reduciendo los factores de riesgo cardiovascular a través del fomento de estilos de vida saludable.</t>
  </si>
  <si>
    <t>Programa de Vigilancia Epidemiologica Ocupacional del Riesgo Cardiovascular</t>
  </si>
  <si>
    <t>Programar actividades de Prevención de Riesgo Cardiovascular</t>
  </si>
  <si>
    <t>Medico ocupacional
Profesional Gestion Humana
Responsable SG SST</t>
  </si>
  <si>
    <t>Correo electrónico - Registro de asistencia - Campañas</t>
  </si>
  <si>
    <t>MEJORAMIENTO Y AUDITORIA</t>
  </si>
  <si>
    <t>Conocer y evaluar el estado del Sistema de Gestión de Seguridad y Salud en el Trabajo (SG-SST), asegurando su cumplimiento y los recursos para su implementación, efectividad y mejora continua.</t>
  </si>
  <si>
    <t>Realizar por lo menos uan Revision por la Direccion</t>
  </si>
  <si>
    <t>Procedimientos, actas de revision por la Direccion</t>
  </si>
  <si>
    <t>Hacer acompañamiento al proceso de la rendición de cuentas, revisión al SG-SST, suministrando información veraz y oportuna durante el proceso. 
Enviar plan de acción derivado de la revisión al SG-SST.
Presentar al Comité Paritario de Seguridad y Salud en el Trabajo COPASST, el informe de resultados del SG-SST y resultados de la Revisión por la Alta Dirección.</t>
  </si>
  <si>
    <t>Responsable SGSST</t>
  </si>
  <si>
    <t>Informe Revision por la Direccion</t>
  </si>
  <si>
    <t>Proporcionar informacion objetiva de los logros alcanzados, asi como las dificultades encontradas de  manera que sean soportadas en evidencias claras en materia de segruridad y salud en el trabajo.</t>
  </si>
  <si>
    <t>Realizar una auditoria al año</t>
  </si>
  <si>
    <t xml:space="preserve">Programa de Auditoria </t>
  </si>
  <si>
    <t>Selección de auditor (s)
Planificacion de auditoria
Informe de Auditoria</t>
  </si>
  <si>
    <t>Informe de Auditoria</t>
  </si>
  <si>
    <t>Acciones correctivas y de mejora</t>
  </si>
  <si>
    <t>Responsable SG SST
Equipo de trabajo de SGI</t>
  </si>
  <si>
    <t>Seguiento planes de accion prevetiva y/o correctivas</t>
  </si>
  <si>
    <t>PROGRAMA DE LAS 5´S</t>
  </si>
  <si>
    <t>Campaña o taller de las 5s</t>
  </si>
  <si>
    <t>Registro Fotograficos</t>
  </si>
  <si>
    <t xml:space="preserve">Jornadas de sensibilización a trabajadores sobre  la  importancia  de  implementar  la  metodología 5S.  </t>
  </si>
  <si>
    <t>Formato listas de chequeo, correos masivos fotogafias</t>
  </si>
  <si>
    <t xml:space="preserve">Jornadas de orden y aseo </t>
  </si>
  <si>
    <t xml:space="preserve"> correos masivos fotogafias</t>
  </si>
  <si>
    <t>% CUMPLIMIENTO</t>
  </si>
  <si>
    <t>CUMPLIMIENTO</t>
  </si>
  <si>
    <t>FIRMA EMPLEADOR</t>
  </si>
  <si>
    <t>____________________________________________________________</t>
  </si>
  <si>
    <t>FIRMA  RESPONSABLE SG SST</t>
  </si>
  <si>
    <t xml:space="preserve">Nota 1: El plan de seguridad y salud en el trabajo se realizó teniendo en cuenta la normatividad aplicable en materia de SST, las necesidades de la empresa y sus trabajadores y la evaluación inicial establecida en el Articulo 2.2.4.6.16 del Decreto 1072 de 2015 que trata de la evaluación inicial del SGSST.
Nota 2: Según el artículo 2.2.4.6.8 del Decreto 1072 de 2015. El plan de trabajo anual debe ser firmado por el empleador y contener los objetivos, metas, actividades, respónsales, cronograma y recursos del Sistema de Gestión de Seguridad y Salud en el Trabajo.
</t>
  </si>
  <si>
    <t>Realizar Gestión a recomedaciones controles I.P.T</t>
  </si>
  <si>
    <t>Detección de poblaciòn en riesgo cardiovascular y acividades de fomentos de estilos de vida saludable.</t>
  </si>
  <si>
    <t>Matriz de Requisitos Legales</t>
  </si>
  <si>
    <t>Subcomponente / Procesos</t>
  </si>
  <si>
    <t>Actividades</t>
  </si>
  <si>
    <t>Meta o Producto</t>
  </si>
  <si>
    <t>Responsable</t>
  </si>
  <si>
    <t>Fecha Programada</t>
  </si>
  <si>
    <t>1. Política de Administración de Riesgos</t>
  </si>
  <si>
    <t>1.1</t>
  </si>
  <si>
    <t>Realizar revisión para la mejora y actualización de la política de Administración de Riesgos.</t>
  </si>
  <si>
    <t xml:space="preserve">Política revisada en Comité Institucional de Desempeño.  </t>
  </si>
  <si>
    <t>Oficina de Planeación.</t>
  </si>
  <si>
    <t xml:space="preserve">1.2. </t>
  </si>
  <si>
    <t>Aprobación de la Política de Administración de Riesgos.</t>
  </si>
  <si>
    <t xml:space="preserve">Política de Administración de Riesgos aprobada dentro del procedimiento de administración del riesgo, publicar en el portal web e intranet corporativa. </t>
  </si>
  <si>
    <t xml:space="preserve">Oficina de Planeación </t>
  </si>
  <si>
    <t>1.3</t>
  </si>
  <si>
    <t>Socializar la Política de Administración de Riesgos.</t>
  </si>
  <si>
    <t>Política de Administración de Riesgos socializada, en reinducción de personal, intranet corporativa y página web.</t>
  </si>
  <si>
    <t>2. Construcción del Mapa de Riesgos de Corrupción</t>
  </si>
  <si>
    <t>2.1</t>
  </si>
  <si>
    <t xml:space="preserve">Revisar y actualizar si es necesario la documentación relacionada con la administración de riesgos.  </t>
  </si>
  <si>
    <t>Procedimiento y formato mapa de riesgos actualizado.</t>
  </si>
  <si>
    <t>2.2</t>
  </si>
  <si>
    <t>Asesorar y acompañar la identificación y actualización del mapa de riesgos.</t>
  </si>
  <si>
    <t>Acompañamiento a líderes de proceso y sus equipos de trabajo en la actualización del mapa de riesgos.</t>
  </si>
  <si>
    <t>Oficina de Planeación</t>
  </si>
  <si>
    <t>3. Consulta y Divulgación</t>
  </si>
  <si>
    <t xml:space="preserve">3.1 </t>
  </si>
  <si>
    <t>Socializar el Mapa de Riesgos y oportunidades al ciudadano y a los servidores públicos de la Corporación a través de la página web e intranet corporativa.</t>
  </si>
  <si>
    <t xml:space="preserve">Link de publicación del mapa de riesgos y oportunidades. </t>
  </si>
  <si>
    <t>Profesional Especializado OPL</t>
  </si>
  <si>
    <t>4. Monitoreo y Revisión</t>
  </si>
  <si>
    <t>4.1</t>
  </si>
  <si>
    <t>Monitoreo del cumplimiento de las actividades del mapa de riesgos</t>
  </si>
  <si>
    <t>Reporte de cumplimiento de las actividades del mapa de riesgos</t>
  </si>
  <si>
    <t>Líderes de procesos -</t>
  </si>
  <si>
    <t xml:space="preserve">Oficina de planeación </t>
  </si>
  <si>
    <t>4.2</t>
  </si>
  <si>
    <t>Generar alertas tempranas como resultado del monitoreo</t>
  </si>
  <si>
    <t>Identificación de alertas tempranas</t>
  </si>
  <si>
    <t>5. Seguimiento</t>
  </si>
  <si>
    <t>5.2</t>
  </si>
  <si>
    <t>Seguimiento semestral al Mapa de Riesgos y Oportunidades.</t>
  </si>
  <si>
    <t xml:space="preserve">Informe publicado en página web de la Corporación </t>
  </si>
  <si>
    <t>Asesor de Dirección</t>
  </si>
  <si>
    <t>DATOS TRÁMITES A RACIONALIZAR</t>
  </si>
  <si>
    <t>ACCIONES DE RACIONALIZACIÓN A DESARROLLAR</t>
  </si>
  <si>
    <t>PLAN DE EJECUCIÓN</t>
  </si>
  <si>
    <t>Tipo</t>
  </si>
  <si>
    <t>Nombre</t>
  </si>
  <si>
    <t>Estado</t>
  </si>
  <si>
    <t>Situación actual</t>
  </si>
  <si>
    <t>Mejora por implementar</t>
  </si>
  <si>
    <t>Beneficio al ciudadano o entidad</t>
  </si>
  <si>
    <t>Tipo racionalización</t>
  </si>
  <si>
    <t>Acciones racionalización</t>
  </si>
  <si>
    <t xml:space="preserve">Fecha final </t>
  </si>
  <si>
    <t>Modelo Único – Hijo</t>
  </si>
  <si>
    <t>Permiso para el aprovechamiento forestal de bosques naturales únicos, persistentes y domésticos</t>
  </si>
  <si>
    <t>Inscrito</t>
  </si>
  <si>
    <t>No existe mecanismo de pagos en línea</t>
  </si>
  <si>
    <t>Implementar una solución informática que permita los pagos en línea de los permisos para el aprovechamiento forestal de bosques naturales únicos, persistentes y domésticos (costos de evaluación y aprovechamiento)</t>
  </si>
  <si>
    <t>Reducción de tiempos, contactos innecesarios con la entidad, incremento de seguridad.</t>
  </si>
  <si>
    <t>Tecnológica</t>
  </si>
  <si>
    <t>Pago en línea</t>
  </si>
  <si>
    <t>Subdirección de Regulación y Calidad Ambiental, Oficina de Planeación, Área de Sistemas, Tesorería</t>
  </si>
  <si>
    <t>Se radica la solicitud y documentos derivados del expediente que se abre, tanto por el sistema de gestión documental como por la Ventanilla Integral de Trámites Ambientales VITAL</t>
  </si>
  <si>
    <t>Evaluar y si es del caso adoptar la radicación del trámite y documentación relacionada, solamente en la Ventanilla VITAL</t>
  </si>
  <si>
    <t>Reducción de tiempos</t>
  </si>
  <si>
    <t>Administrativa</t>
  </si>
  <si>
    <t>Reducción de pasos en procedimientos internos</t>
  </si>
  <si>
    <t>Subdirección de Regulación y Calidad Ambiental, Oficina de Planeación</t>
  </si>
  <si>
    <t>Permiso o autorización para aprovechamiento forestal de árboles aislados</t>
  </si>
  <si>
    <t>Implementar una solución informática que permita los pagos en línea de los permisos y/o aprovechamientos forestales de árboles aislados (costos de evaluación y aprovechamiento)</t>
  </si>
  <si>
    <t>Reducción de tiempos, contactos innecesarios con la Entidad, incremento de seguridad.</t>
  </si>
  <si>
    <t>Subcomponente</t>
  </si>
  <si>
    <t xml:space="preserve">Actividades </t>
  </si>
  <si>
    <t>Meta o producto</t>
  </si>
  <si>
    <t xml:space="preserve">Ejecutor </t>
  </si>
  <si>
    <t xml:space="preserve"> Fecha programada</t>
  </si>
  <si>
    <t>Publicar avances trimestrales de ejecución del Plan de Acción Institucional.</t>
  </si>
  <si>
    <t>4 informes de avance publicados</t>
  </si>
  <si>
    <t>Profesional Universitario – Banco de proyectos</t>
  </si>
  <si>
    <t>1.2</t>
  </si>
  <si>
    <t>Consolidar informe de gestión en lenguaje comprensible y publicarlo para consulta de la ciudadanía.</t>
  </si>
  <si>
    <t xml:space="preserve">2 informes de gestión </t>
  </si>
  <si>
    <t>Profesional especializado Planeación estratégica</t>
  </si>
  <si>
    <t>Socializar a través de redes sociales; los avances de la gestión realizada por la corporación.</t>
  </si>
  <si>
    <t>12 publicaciones realizadas</t>
  </si>
  <si>
    <t>Profesional de Comunicaciones</t>
  </si>
  <si>
    <t>Durante todo el año</t>
  </si>
  <si>
    <t>1.4</t>
  </si>
  <si>
    <t>Mantener actualizado el calendario de eventos en página web, con el fin de informar a la ciudadanía y lograr una mayor participación.</t>
  </si>
  <si>
    <t>Calendario actualizado</t>
  </si>
  <si>
    <t>Realizar mínimo una audiencia pública al año de rendición de cuentas</t>
  </si>
  <si>
    <t>1 evento realizado</t>
  </si>
  <si>
    <t>Todas las dependencias</t>
  </si>
  <si>
    <t>Plazo máximo 30/04/2021</t>
  </si>
  <si>
    <t>Desarrollo de la estrategia: CAM en tu Municipio</t>
  </si>
  <si>
    <t>12 Jornadas al año</t>
  </si>
  <si>
    <t>Subdirección de Regulación y Calidad Ambiental</t>
  </si>
  <si>
    <t>Direcciones Territoriales</t>
  </si>
  <si>
    <t>Durante todo el año según la programación</t>
  </si>
  <si>
    <t>2.3</t>
  </si>
  <si>
    <t>Actualizar los contenidos de las carteleras y pantallas con información institucional.</t>
  </si>
  <si>
    <t>Información actualizada en carteleras y pantallas</t>
  </si>
  <si>
    <t>Secretaría General - Servicio al ciudadano</t>
  </si>
  <si>
    <t>Mensual</t>
  </si>
  <si>
    <t>2.4</t>
  </si>
  <si>
    <t xml:space="preserve">Ampliar y/o actualizar la información del módulo de preguntas frecuentes, teniendo en cuenta la retroalimentación con el ciudadano. </t>
  </si>
  <si>
    <t>Preguntas frecuentes actualizado</t>
  </si>
  <si>
    <t>Oficina de Planeación y Centro de atención al Ciudadano.</t>
  </si>
  <si>
    <t>2.5</t>
  </si>
  <si>
    <t>Realizar entrevistas o giras de medios para mostrar resultados de los temas misionales que viene trabajando la entidad.</t>
  </si>
  <si>
    <t>12 entrevistas y/o giras de medios al año</t>
  </si>
  <si>
    <t>Director General</t>
  </si>
  <si>
    <t xml:space="preserve">Director General y Comunicador social </t>
  </si>
  <si>
    <t>2.6</t>
  </si>
  <si>
    <t xml:space="preserve">Realizar actividades de sensibilización y/o capacitación a los servidores públicos de la entidad sobre la importancia de la rendición de cuentas </t>
  </si>
  <si>
    <t>1 actividad desarrollada</t>
  </si>
  <si>
    <t>3.1</t>
  </si>
  <si>
    <t>A través de diferentes medios, motivar a los ciudadanos para su participación en la rendición de cuentas.</t>
  </si>
  <si>
    <t>Estrategias de motivación</t>
  </si>
  <si>
    <t>Realizar la evaluación de la Audiencia de Rendición de Cuentas, mediante la aplicación de una encuesta.</t>
  </si>
  <si>
    <t>Encuestas aplicadas</t>
  </si>
  <si>
    <t>Consolidar, tabular y analizar los resultados de la evaluación de la Audiencia de rendición de cuentas y tomar acciones frente a los resultados.</t>
  </si>
  <si>
    <t>Informe de evaluación de Rendición de Cuentas</t>
  </si>
  <si>
    <t xml:space="preserve">Dentro de los cinco (5) días hábiles siguientes a la celebración de la audiencia pública. </t>
  </si>
  <si>
    <t xml:space="preserve">4.3 </t>
  </si>
  <si>
    <t>Publicar en la página web de la corporación, el acta de la audiencia pública de rendición de cuentas.</t>
  </si>
  <si>
    <t>Acta publicada</t>
  </si>
  <si>
    <t>Dentro de los cinco (5) días hábiles siguientes a la celebración de la audiencia pública.</t>
  </si>
  <si>
    <t>SUBCOMPONENTE</t>
  </si>
  <si>
    <t>No</t>
  </si>
  <si>
    <t>META O PRODUCTO</t>
  </si>
  <si>
    <t>FECHA PROGRAMADA</t>
  </si>
  <si>
    <t>1. Estructura Administrativa y Direccionamiento Estratégico</t>
  </si>
  <si>
    <t>Revisar la posibilidad de incorporar recursos en el presupuesto para el desarrollo de iniciativas que mejoren el servicio al ciudadano.</t>
  </si>
  <si>
    <t>Presupuesto asignado para la vigencia 2021, que respalden iniciativas que mejoren el servicio al ciudadano.</t>
  </si>
  <si>
    <t>Servicio al ciudadano</t>
  </si>
  <si>
    <t>Establecer mecanismos de comunicación directa entre las áreas de servicio al ciudadano y la Alta Dirección para facilitar la toma de decisiones y el desarrollo de iniciativas de mejora.</t>
  </si>
  <si>
    <t>Informe semestral de resultados de la aplicación de las encuestas de satisfacción a usuarios.</t>
  </si>
  <si>
    <t>Resultados de PQRSD que será presentado y retroalimentado en el Comité Institucional de Gestión y Desempeño.</t>
  </si>
  <si>
    <t xml:space="preserve"> Asesora control interno</t>
  </si>
  <si>
    <t xml:space="preserve"> 30/01/2022</t>
  </si>
  <si>
    <t>2. Fortalecimiento de los Canales de Atención</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</si>
  <si>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t>
  </si>
  <si>
    <t>Informe semestral de resultados de la aplicación de las encuestas de satisfacción.</t>
  </si>
  <si>
    <t>Presentación de los resultados de las encuestas al Comité Institucional de Gestión y Desempeño.</t>
  </si>
  <si>
    <t>Servicio al ciudadano.</t>
  </si>
  <si>
    <t>Realizar medición y seguimiento a los resultados de los indicadores de desempeño en el centro de atención al ciudadano y consolidar estadísticas sobre tiempos de espera, tiempos de atención y cantidad de ciudadanos.</t>
  </si>
  <si>
    <t>Informe semestral de satisfacción de usuarios con análisis de los resultados sobre tiempos de espera, tiempos de atención y cantidad de ciudadanos en el centro de atención al ciudadano.</t>
  </si>
  <si>
    <t>3. Talento Humano</t>
  </si>
  <si>
    <t>Fortalecer las competencias de los servidores públicos que atienden directamente a los ciudadanos a través de procesos de cualificación.</t>
  </si>
  <si>
    <t>Una jornada de sensibilización para las personas encargadas de la atención del ciudadano.</t>
  </si>
  <si>
    <t>3.2</t>
  </si>
  <si>
    <t>Sensibilización para fortalecer la cultura de servicio al interior de la entidad.</t>
  </si>
  <si>
    <t xml:space="preserve">Divulgación a través de los canales internos de comunicación de la CAM sobre la cultura de servicio al ciudadano. </t>
  </si>
  <si>
    <t>4. Normativo y Procedimental</t>
  </si>
  <si>
    <t>Elaborar trimestralmente informes de PQRSD para identificar oportunidades de mejora en la prestación de los servicios.</t>
  </si>
  <si>
    <t xml:space="preserve">4 informes de PQRSD elaborados y publicados, en el tiempo establecido por el Sistema Integrado de Gestión. </t>
  </si>
  <si>
    <t xml:space="preserve">Asesora de control interno </t>
  </si>
  <si>
    <t>Aplicar encuesta de percepción de la información suministrada por el SIG.</t>
  </si>
  <si>
    <t>2 evaluaciones sobre percepción satisfacción.</t>
  </si>
  <si>
    <t>Grupo SIG</t>
  </si>
  <si>
    <t>4.3</t>
  </si>
  <si>
    <t xml:space="preserve">Implementar mecanismos de actualización normativa y cualificación a servidores del centro de atención al ciudadano. </t>
  </si>
  <si>
    <t>Capacitación sobre protección de datos personales.</t>
  </si>
  <si>
    <t xml:space="preserve">Secretaría General </t>
  </si>
  <si>
    <t>5. Relacionamiento con el Ciudadano</t>
  </si>
  <si>
    <t>5.1</t>
  </si>
  <si>
    <t>Caracterizar a los ciudadanos - usuarios - grupos de interés con el fin de revisar la pertinencia de la oferta, canales, mecanismos de información y comunicación empleados por la entidad.</t>
  </si>
  <si>
    <t>Informe de caracterización de usuarios.</t>
  </si>
  <si>
    <t>Anualmente</t>
  </si>
  <si>
    <t>Medir la percepción del ciudadano con relación a los trámites y servicios que presta la Corporación.</t>
  </si>
  <si>
    <t>Informe satisfacción del usuario.</t>
  </si>
  <si>
    <t>Trimestralmente</t>
  </si>
  <si>
    <t>Indicadores</t>
  </si>
  <si>
    <t xml:space="preserve">Responsable </t>
  </si>
  <si>
    <t>Fecha programada</t>
  </si>
  <si>
    <t>1. Lineamientos de Transparencia Activa</t>
  </si>
  <si>
    <t>Actualización permanente de la información mínima obligatoria según Ley 1712/14 (estructura, procedimientos, servicios y funcionamiento).</t>
  </si>
  <si>
    <t>Link transparencia actualizado permanentemente.</t>
  </si>
  <si>
    <t>% de la publicación en Link transparencia actualizada.</t>
  </si>
  <si>
    <t>Según esquema publicación</t>
  </si>
  <si>
    <t>Gestionar y actualizar estado de las hojas de vida y declaración de bienes y rentas de cada servidor de la entidad en el  Sistema de Información y Gestión del Empleo Público - SIGEP</t>
  </si>
  <si>
    <t>100% de la actualización de las Hojas de Vida de los empleados públicos de la entidad en el - SIGEP.</t>
  </si>
  <si>
    <t>Declaración de bienes y rentas de los funcionarios de la entidad en el SIGEP.</t>
  </si>
  <si>
    <t>% de las hojas de vida de los servidores públicos de la entidad  publicados en el aplicativo SIGEP.</t>
  </si>
  <si>
    <t>% de la declaración de bienes y rentas de los funcionarios de la entidad actualizada en el SIGEP.</t>
  </si>
  <si>
    <t>Profesional de Talento humano</t>
  </si>
  <si>
    <t>Avanzar en la construcción del conjunto de datos abiertos, divulgarlos y evaluar su uso.</t>
  </si>
  <si>
    <t>Publicar y actualizar datos abiertos en el portal www.datos.gov.co, información relevante de la corporación y de interés general.</t>
  </si>
  <si>
    <t xml:space="preserve">Conjunto de datos con impacto al ciudadano publicado y actualizado en www.datos.gov.co </t>
  </si>
  <si>
    <t>Jefes de dependencia, área de sistemas</t>
  </si>
  <si>
    <t>2. Lineamientos de Transparencia Pasiva</t>
  </si>
  <si>
    <t>Monitoreo al cumplimiento de la Ley 1712/14 según lista de chequeo de la PGN y la Estrategia Gobierno en Línea.</t>
  </si>
  <si>
    <t>Informe de seguimiento a información en link de transparencia página web.</t>
  </si>
  <si>
    <t xml:space="preserve">No. Informes de seguimiento  </t>
  </si>
  <si>
    <t xml:space="preserve">Asesora Control Interno </t>
  </si>
  <si>
    <t>Mantener actualizado el inventario de activos de información.</t>
  </si>
  <si>
    <t>Inventario de Activos de Información actualizado</t>
  </si>
  <si>
    <t>Secretaría General</t>
  </si>
  <si>
    <t>Mantener la estructura y actualización del esquema de publicación de información en el portal Institucional</t>
  </si>
  <si>
    <t xml:space="preserve">Esquema de publicación de información publicado en el portal Web </t>
  </si>
  <si>
    <t xml:space="preserve">Esquema de publicación de información actualizado. </t>
  </si>
  <si>
    <t>Profesional Sistema Integrado de Gestión</t>
  </si>
  <si>
    <t>3.3</t>
  </si>
  <si>
    <t>Actualizar el índice de información clasificada y reservada</t>
  </si>
  <si>
    <t>Índice de Información clasificada y reservada actualizada y publicada en el portal Web</t>
  </si>
  <si>
    <t>4. Criterio diferencial de accesibilidad</t>
  </si>
  <si>
    <t>Dentro del marco del criterio diferencial de accesibilidad a la información pública, realizar una evaluación a la página web de la corporación y realizar los ajustes a que haya lugar.</t>
  </si>
  <si>
    <t>Informe de evaluación criterio de accesibilidad a información en página web.</t>
  </si>
  <si>
    <t>Informe elaborado</t>
  </si>
  <si>
    <t xml:space="preserve">Jefe oficina de planeación </t>
  </si>
  <si>
    <t>5. Monitoreo del Acceso a la Información Pública</t>
  </si>
  <si>
    <t>Incluir en el informe de PQRSD información referente a solicitudes de acceso a información que contenga: 1. El número de solicitudes recibidas. 2. El número de solicitudes que fueron trasladadas a otra institución. 3. El tiempo de respuesta a cada solicitud. 4. El número de solicitudes en las que se negó el acceso a la información.</t>
  </si>
  <si>
    <t>Informe semestral elaborado y publicado en portal Web</t>
  </si>
  <si>
    <t>Informes elaborados y publicados en el portal Web</t>
  </si>
  <si>
    <t>Asesora de control interno</t>
  </si>
  <si>
    <t xml:space="preserve"> Actividades</t>
  </si>
  <si>
    <t xml:space="preserve">Iniciativas Adicionales </t>
  </si>
  <si>
    <t>Divulgar e interiorizar el Código de Integridad que incorpora lineamientos claros y precisos sobre temas de conflicto de intereses, canales de denuncia de hechos de corrupción, mecanismos para la protección al denunciante.</t>
  </si>
  <si>
    <t xml:space="preserve">Código de Integridad socializado. </t>
  </si>
  <si>
    <t>Realizar actividades de fomento y compromiso de los valores del código de integridad, a través de las cuales también se fomentarán los compromisos éticos como concepto de conflicto de intereses, afianzando los conceptos de impedimentos y recusación.</t>
  </si>
  <si>
    <t>Listados de asistencia, evaluación de las jornadas realizadas.</t>
  </si>
  <si>
    <t>Realizar campañas informativas sobre la responsabilidad de los servidores públicos frente a los derechos de los ciudadanos.</t>
  </si>
  <si>
    <t>4 Piezas publicitarias de sensibilización</t>
  </si>
  <si>
    <t>Comunicaciones, Secretaría General</t>
  </si>
  <si>
    <t>Acciones del Componente: Gestión del Riesgo de Corrupción</t>
  </si>
  <si>
    <r>
      <t xml:space="preserve">1. </t>
    </r>
    <r>
      <rPr>
        <sz val="11"/>
        <color theme="1"/>
        <rFont val="Arial"/>
        <family val="2"/>
      </rPr>
      <t>Información de Calidad y en Lenguaje Comprensible</t>
    </r>
  </si>
  <si>
    <r>
      <t xml:space="preserve">2. </t>
    </r>
    <r>
      <rPr>
        <sz val="11"/>
        <color theme="1"/>
        <rFont val="Arial"/>
        <family val="2"/>
      </rPr>
      <t>Diálogo de Doble Vía con la Ciudadanía y sus Organizaciones</t>
    </r>
  </si>
  <si>
    <r>
      <t xml:space="preserve">3. </t>
    </r>
    <r>
      <rPr>
        <sz val="11"/>
        <color theme="1"/>
        <rFont val="Arial"/>
        <family val="2"/>
      </rPr>
      <t>Incentivos para Motivar la Cultura de la Rendición y Petición de Cuentas</t>
    </r>
  </si>
  <si>
    <r>
      <t xml:space="preserve">4. </t>
    </r>
    <r>
      <rPr>
        <sz val="11"/>
        <color theme="1"/>
        <rFont val="Arial"/>
        <family val="2"/>
      </rPr>
      <t>Evaluación y Retroalimentación a la Gestión Institucional</t>
    </r>
  </si>
  <si>
    <r>
      <t xml:space="preserve">3. </t>
    </r>
    <r>
      <rPr>
        <sz val="11"/>
        <color rgb="FF000000"/>
        <rFont val="Arial"/>
        <family val="2"/>
      </rPr>
      <t>Elaboración de los Instrumentos de Gestión de la Información</t>
    </r>
  </si>
  <si>
    <t>Acciones del Componente: Racionalización de Trámites</t>
  </si>
  <si>
    <t>Fecha inicio</t>
  </si>
  <si>
    <t>Acciones del Componente: Rendición de Cuentas</t>
  </si>
  <si>
    <t>Acciones del Componente: Mecanismos para Mejorar la Atención al Ciudadano</t>
  </si>
  <si>
    <t>Talento Humano
Servicio al ciudadano</t>
  </si>
  <si>
    <t>31/07/2021
30/01/2022</t>
  </si>
  <si>
    <t>Acciones del Componente: Mecanismos para la Transparencia y Acceso a la Información</t>
  </si>
  <si>
    <t>30/07/2021 y
30/01/2022</t>
  </si>
  <si>
    <t>Acciones del Componente: Iniciativas Adicionales</t>
  </si>
  <si>
    <t>Talento humano, 
Asesor de Dirección</t>
  </si>
  <si>
    <t>Talento humano, Asesor de Dirección</t>
  </si>
  <si>
    <t>Proyectos</t>
  </si>
  <si>
    <t>SEGUIMIENTO</t>
  </si>
  <si>
    <t>Área Líder</t>
  </si>
  <si>
    <t>ID</t>
  </si>
  <si>
    <t>Nombre del proyecto</t>
  </si>
  <si>
    <t>PLANEADO</t>
  </si>
  <si>
    <t>EJECUTADO</t>
  </si>
  <si>
    <t>Iniciativas de operación</t>
  </si>
  <si>
    <t>IO-001</t>
  </si>
  <si>
    <t>Outsourcing TIC</t>
  </si>
  <si>
    <t>SI</t>
  </si>
  <si>
    <t>IO-002</t>
  </si>
  <si>
    <t>Conectividad</t>
  </si>
  <si>
    <t>IO-003</t>
  </si>
  <si>
    <t>Soporte Base de Datos Oracle</t>
  </si>
  <si>
    <t>IO-004</t>
  </si>
  <si>
    <t>Soporte Software Geográfico Arcgis</t>
  </si>
  <si>
    <t>IO-005</t>
  </si>
  <si>
    <t>Soporte Software Gestión Documental</t>
  </si>
  <si>
    <t>IO-006</t>
  </si>
  <si>
    <t>Firewall</t>
  </si>
  <si>
    <t>IO-007</t>
  </si>
  <si>
    <t>Servicio de Nube Privada (Hosting)</t>
  </si>
  <si>
    <t>IO-008</t>
  </si>
  <si>
    <t>Antivirus</t>
  </si>
  <si>
    <t>IO-009</t>
  </si>
  <si>
    <t>Adquisición de Hardware</t>
  </si>
  <si>
    <t>IO-012</t>
  </si>
  <si>
    <t>Correo Electrónico</t>
  </si>
  <si>
    <t>IO-013</t>
  </si>
  <si>
    <t>Suministro de Repuestos</t>
  </si>
  <si>
    <t>Secretaria General</t>
  </si>
  <si>
    <t>IO-015</t>
  </si>
  <si>
    <t>Suministro de Consumibles de Impresión (Tintas)</t>
  </si>
  <si>
    <t>IO-016</t>
  </si>
  <si>
    <t>Soporte Software de Gestión Financiera</t>
  </si>
  <si>
    <t>Iniciativas de transformación</t>
  </si>
  <si>
    <t>NO</t>
  </si>
  <si>
    <t>IO-014</t>
  </si>
  <si>
    <t>Mantenimiento de UPS y/o Redes Eléctricos</t>
  </si>
  <si>
    <t>IT-001</t>
  </si>
  <si>
    <t>Renovación Página Web</t>
  </si>
  <si>
    <t>IT-002</t>
  </si>
  <si>
    <t>Implementación de Trámites Digitales</t>
  </si>
  <si>
    <t>IT-007</t>
  </si>
  <si>
    <t>Renovación de Software de Gestión Documental</t>
  </si>
  <si>
    <t>Gestión Ambiental</t>
  </si>
  <si>
    <t>IT-008</t>
  </si>
  <si>
    <t>Sistematización para el fortalecimiento de la educación ambiental</t>
  </si>
  <si>
    <t>IO-010</t>
  </si>
  <si>
    <t>Adquisición de Licencias Software Base</t>
  </si>
  <si>
    <t>Actividades proyectadas 2021</t>
  </si>
  <si>
    <t xml:space="preserve">AÑO  </t>
  </si>
  <si>
    <t>Tipo de iniciativas</t>
  </si>
  <si>
    <t>Administrativa y Financiera</t>
  </si>
  <si>
    <t>Nombre de proyecto</t>
  </si>
  <si>
    <t>1 Semestre</t>
  </si>
  <si>
    <t>2 Semestre</t>
  </si>
  <si>
    <t>$ -</t>
  </si>
  <si>
    <t>IO-011</t>
  </si>
  <si>
    <t>Licenciamiento IPv6</t>
  </si>
  <si>
    <t>IT-003</t>
  </si>
  <si>
    <t>Implementación del Sistema de Gestión de Seguridad de la Información ISO27001</t>
  </si>
  <si>
    <t>IT-004</t>
  </si>
  <si>
    <t>Interoperabilidad de Herramientas y reportes de información.</t>
  </si>
  <si>
    <t>IT-005</t>
  </si>
  <si>
    <t>Fortalecimiento del Sistema de Backups.</t>
  </si>
  <si>
    <t>IT-006</t>
  </si>
  <si>
    <t>Mejoramiento y ampliación de la red de datos y capacidad de procesamiento.</t>
  </si>
  <si>
    <t>IT-009</t>
  </si>
  <si>
    <t>Sistematización para el fortalecimiento de la gestión ambiental</t>
  </si>
  <si>
    <t>Regulación y Calidad Ambiental</t>
  </si>
  <si>
    <t>IT-010</t>
  </si>
  <si>
    <t>Alcance Informático del Proyecto PIRMA</t>
  </si>
  <si>
    <t>Proyectos de Inversión 2021</t>
  </si>
  <si>
    <t>Subtotal</t>
  </si>
  <si>
    <t>Presupuesto (Millones de Pesos)</t>
  </si>
  <si>
    <t>Proyectos ID</t>
  </si>
  <si>
    <t>Tipo de iniciativa</t>
  </si>
  <si>
    <t>Al encontrarse la entidad en la fase de planeación, deberá elaborar como parte del diseño e implementación del SGSI/MSPI los entregables que a continuación se detallan.</t>
  </si>
  <si>
    <r>
      <rPr>
        <b/>
        <sz val="7"/>
        <color rgb="FF2F5496"/>
        <rFont val="Times New Roman"/>
        <family val="1"/>
      </rPr>
      <t xml:space="preserve"> </t>
    </r>
    <r>
      <rPr>
        <b/>
        <sz val="12.5"/>
        <color rgb="FF2F5496"/>
        <rFont val="Calibri Light"/>
        <family val="2"/>
      </rPr>
      <t>ALCANCE</t>
    </r>
  </si>
  <si>
    <t>RESULTADOS</t>
  </si>
  <si>
    <t>Política de Seguridad y Privacidad de la Información</t>
  </si>
  <si>
    <t>Manual de las políticas de seguridad y privacidad de la información</t>
  </si>
  <si>
    <t>Procedimientos de seguridad privacidad de la información</t>
  </si>
  <si>
    <t>Los lineamientos del MSPI y sus correspondientes guías de apoyo, serán aplicadas a los procesos estratégicos, misionales, de apoyo, de evaluación y control y especiales de la CORPORACION AUTONOMA REGIONAL DEL ALTO MAGDALENA CAM, por tal motivo, deberán ser cumplidas y conocidas por todas las partes interesadas que accedan a los sistemas de información, redes, repositorios, e instalaciones físicas y/o virtuales.</t>
  </si>
  <si>
    <t>Documento con la política de seguridad de la información, debidamente aprobado por la alta dirección y socializada al interior de la entidad.</t>
  </si>
  <si>
    <t>Manual con las políticas de seguridad y privacidad de la información, debidamente aprobadas por la alta dirección y socializadas al interior de la entidad.</t>
  </si>
  <si>
    <t>Roles y responsabilidades de seguridad y privacidad de la información</t>
  </si>
  <si>
    <t>Inventario de activos de información</t>
  </si>
  <si>
    <t>Documento con la metodología para identificación, clasificación y valoración de activos de información, validado por el comité de seguridad de la información o quien haga sus veces y revisado y aprobado por la alta dirección.</t>
  </si>
  <si>
    <t>Matriz con la identificación, valoración y clasificación de los activos de información.</t>
  </si>
  <si>
    <t>Documento con la caracterización de activos de información, que contenga datos personales.</t>
  </si>
  <si>
    <t>Inventario de activos de IPv6</t>
  </si>
  <si>
    <t>Identificación, Valoración y tratamiento del riesgo</t>
  </si>
  <si>
    <t>Documento con la metodología de gestión de riesgos.</t>
  </si>
  <si>
    <t>Documento con el análisis y evaluación de riesgos.</t>
  </si>
  <si>
    <t>Documento con el plan de tratamiento de riesgos</t>
  </si>
  <si>
    <t>Documento con la declaración de aplicabilidad.</t>
  </si>
  <si>
    <t>Plan de comunicaciones</t>
  </si>
  <si>
    <t>Plan de diagnóstico de IPv4 a IPv6</t>
  </si>
  <si>
    <t>Acto administrativo a través del cual se crea o se modifica las funciones del comité de gestión o quien haga sus veces, en donde se incluyan los temas de seguridad y privacidad de la información en la entidad, revisado y aprobado por la Alta Dirección, deberá designarse quien será el encargado de seguridad de la información dentro de la entidad.</t>
  </si>
  <si>
    <t>Integración del MSPI con el SGD de la entidad.</t>
  </si>
  <si>
    <t>Integración del MSPI con el Sistema de Gestión Documental</t>
  </si>
  <si>
    <t>Documentos revisados y aprobados por la alta dirección.</t>
  </si>
  <si>
    <t>Documento con el plan de comunicación, sensibilización y capacitación para la entidad.</t>
  </si>
  <si>
    <t>Documento con el plan de diagnóstico para la transición de IPv4 a IPv6</t>
  </si>
  <si>
    <r>
      <t>Entregables de la etapa de planeación del MSPI.</t>
    </r>
    <r>
      <rPr>
        <i/>
        <vertAlign val="superscript"/>
        <sz val="9"/>
        <rFont val="Arial"/>
        <family val="2"/>
      </rPr>
      <t>19</t>
    </r>
  </si>
  <si>
    <t xml:space="preserve">RECURSOS PROGRAMADOS EN EL PLAN DE ACCIÓN  2021, PARA LA EJECUCIÓN DE PLANES INSTITUCIONALES </t>
  </si>
  <si>
    <t>PROYECTO 320102 NEGOCIOS VERDES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</si>
</sst>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1" formatCode="_-* #,##0_-;\-* #,##0_-;_-* &quot;-&quot;_-;_-@_-"/>
    <numFmt numFmtId="43" formatCode="_-* #,##0.00_-;\-* #,##0.00_-;_-* &quot;-&quot;??_-;_-@_-"/>
    <numFmt numFmtId="164" formatCode="_(* #,##0_);_(* \(#,##0\);_(* &quot;-&quot;_);_(@_)"/>
    <numFmt numFmtId="165" formatCode="0.0"/>
    <numFmt numFmtId="166" formatCode="_-* #,##0_-;\-* #,##0_-;_-* &quot;-&quot;??_-;_-@_-"/>
    <numFmt numFmtId="167" formatCode="&quot;$&quot;#,##0"/>
    <numFmt numFmtId="168" formatCode="&quot;$&quot;\ #,##0"/>
    <numFmt numFmtId="169" formatCode="_(* #,##0_);_(* \(#,##0\);_(* &quot;-&quot;??_);_(@_)"/>
  </numFmts>
  <fonts count="55" x14ac:knownFonts="1">
    <font>
      <sz val="11"/>
      <color theme="1"/>
      <name val="Calibri"/>
      <family val="2"/>
      <scheme val="minor"/>
    </font>
    <font>
      <sz val="11"/>
      <color theme="1"/>
      <name val="Calibri"/>
      <family val="2"/>
      <scheme val="minor"/>
    </font>
    <font>
      <sz val="10"/>
      <name val="Arial"/>
      <family val="2"/>
    </font>
    <font>
      <b/>
      <sz val="9"/>
      <color indexed="81"/>
      <name val="Tahoma"/>
      <family val="2"/>
    </font>
    <font>
      <sz val="9"/>
      <color indexed="81"/>
      <name val="Tahoma"/>
      <family val="2"/>
    </font>
    <font>
      <b/>
      <sz val="11"/>
      <color theme="1"/>
      <name val="Arial"/>
      <family val="2"/>
    </font>
    <font>
      <sz val="11"/>
      <color theme="1"/>
      <name val="Arial"/>
      <family val="2"/>
    </font>
    <font>
      <b/>
      <sz val="11"/>
      <name val="Arial"/>
      <family val="2"/>
    </font>
    <font>
      <sz val="11"/>
      <name val="Arial"/>
      <family val="2"/>
    </font>
    <font>
      <sz val="11"/>
      <color rgb="FF000000"/>
      <name val="Arial"/>
      <family val="2"/>
    </font>
    <font>
      <sz val="11"/>
      <color rgb="FFFF0000"/>
      <name val="Arial"/>
      <family val="2"/>
    </font>
    <font>
      <b/>
      <sz val="12"/>
      <color theme="1"/>
      <name val="Calibri"/>
      <family val="2"/>
      <scheme val="minor"/>
    </font>
    <font>
      <b/>
      <sz val="10"/>
      <color theme="1"/>
      <name val="Arial"/>
      <family val="2"/>
    </font>
    <font>
      <b/>
      <sz val="14"/>
      <color theme="1"/>
      <name val="Calibri"/>
      <family val="2"/>
      <scheme val="minor"/>
    </font>
    <font>
      <b/>
      <sz val="9"/>
      <name val="Arial"/>
      <family val="2"/>
    </font>
    <font>
      <sz val="10"/>
      <color theme="1"/>
      <name val="Arial"/>
      <family val="2"/>
    </font>
    <font>
      <sz val="11"/>
      <color theme="1"/>
      <name val="Arial Narrow"/>
      <family val="2"/>
    </font>
    <font>
      <b/>
      <sz val="11"/>
      <color theme="1"/>
      <name val="Calibri"/>
      <family val="2"/>
      <scheme val="minor"/>
    </font>
    <font>
      <b/>
      <sz val="11"/>
      <color rgb="FF000000"/>
      <name val="Arial"/>
      <family val="2"/>
    </font>
    <font>
      <b/>
      <i/>
      <sz val="11"/>
      <color rgb="FF000000"/>
      <name val="Arial"/>
      <family val="2"/>
    </font>
    <font>
      <sz val="11.5"/>
      <color theme="1"/>
      <name val="Tahoma"/>
      <family val="2"/>
    </font>
    <font>
      <sz val="8"/>
      <color theme="1"/>
      <name val="Tahoma"/>
      <family val="2"/>
    </font>
    <font>
      <b/>
      <sz val="11"/>
      <color theme="1"/>
      <name val="Tahoma"/>
      <family val="2"/>
    </font>
    <font>
      <sz val="11"/>
      <color theme="1"/>
      <name val="Tahoma"/>
      <family val="2"/>
    </font>
    <font>
      <sz val="10"/>
      <color theme="1"/>
      <name val="Tahoma"/>
      <family val="2"/>
    </font>
    <font>
      <sz val="11"/>
      <color rgb="FF222222"/>
      <name val="Arial"/>
      <family val="2"/>
    </font>
    <font>
      <sz val="7"/>
      <color theme="1"/>
      <name val="Arial"/>
      <family val="2"/>
    </font>
    <font>
      <b/>
      <sz val="7"/>
      <color theme="1"/>
      <name val="Arial"/>
      <family val="2"/>
    </font>
    <font>
      <b/>
      <sz val="14"/>
      <color theme="1"/>
      <name val="Arial Narrow"/>
      <family val="2"/>
    </font>
    <font>
      <b/>
      <sz val="24"/>
      <color theme="1"/>
      <name val="Arial"/>
      <family val="2"/>
    </font>
    <font>
      <b/>
      <sz val="12"/>
      <color theme="1"/>
      <name val="Arial"/>
      <family val="2"/>
    </font>
    <font>
      <sz val="14"/>
      <color indexed="8"/>
      <name val="Arial Narrow"/>
      <family val="2"/>
    </font>
    <font>
      <sz val="12"/>
      <color theme="1"/>
      <name val="Arial"/>
      <family val="2"/>
    </font>
    <font>
      <b/>
      <sz val="12"/>
      <color indexed="8"/>
      <name val="Arial"/>
      <family val="2"/>
    </font>
    <font>
      <sz val="12"/>
      <color indexed="8"/>
      <name val="Arial"/>
      <family val="2"/>
    </font>
    <font>
      <b/>
      <sz val="10"/>
      <name val="Arial"/>
      <family val="2"/>
    </font>
    <font>
      <sz val="13"/>
      <name val="Arial Narrow"/>
      <family val="2"/>
    </font>
    <font>
      <sz val="9"/>
      <name val="Arial"/>
      <family val="2"/>
    </font>
    <font>
      <sz val="9"/>
      <name val="Arial Narrow"/>
      <family val="2"/>
    </font>
    <font>
      <b/>
      <sz val="12"/>
      <name val="Arial"/>
      <family val="2"/>
    </font>
    <font>
      <sz val="9"/>
      <color theme="1"/>
      <name val="Arial"/>
      <family val="2"/>
    </font>
    <font>
      <sz val="14"/>
      <name val="Arial Narrow"/>
      <family val="2"/>
    </font>
    <font>
      <u/>
      <sz val="11"/>
      <color theme="10"/>
      <name val="Calibri"/>
      <family val="2"/>
      <scheme val="minor"/>
    </font>
    <font>
      <b/>
      <sz val="11"/>
      <color theme="0"/>
      <name val="Arial"/>
      <family val="2"/>
    </font>
    <font>
      <u/>
      <sz val="11"/>
      <color theme="10"/>
      <name val="Arial"/>
      <family val="2"/>
    </font>
    <font>
      <b/>
      <i/>
      <sz val="11"/>
      <name val="Arial"/>
      <family val="2"/>
    </font>
    <font>
      <b/>
      <sz val="10"/>
      <color rgb="FFFFFFFF"/>
      <name val="Arial"/>
      <family val="2"/>
    </font>
    <font>
      <i/>
      <sz val="10"/>
      <color theme="1"/>
      <name val="Arial"/>
      <family val="2"/>
    </font>
    <font>
      <sz val="10"/>
      <color theme="0"/>
      <name val="Arial"/>
      <family val="2"/>
    </font>
    <font>
      <b/>
      <sz val="10"/>
      <color theme="0"/>
      <name val="Arial"/>
      <family val="2"/>
    </font>
    <font>
      <b/>
      <sz val="12.5"/>
      <color rgb="FF2F5496"/>
      <name val="Calibri Light"/>
      <family val="2"/>
    </font>
    <font>
      <b/>
      <sz val="7"/>
      <color rgb="FF2F5496"/>
      <name val="Times New Roman"/>
      <family val="1"/>
    </font>
    <font>
      <b/>
      <sz val="12"/>
      <color rgb="FFFFFFFF"/>
      <name val="Arial"/>
      <family val="2"/>
    </font>
    <font>
      <i/>
      <sz val="9"/>
      <name val="Arial"/>
      <family val="2"/>
    </font>
    <font>
      <i/>
      <vertAlign val="superscript"/>
      <sz val="9"/>
      <name val="Arial"/>
      <family val="2"/>
    </font>
  </fonts>
  <fills count="3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tint="0.39997558519241921"/>
        <bgColor rgb="FF000000"/>
      </patternFill>
    </fill>
    <fill>
      <patternFill patternType="solid">
        <fgColor theme="4" tint="0.79998168889431442"/>
        <bgColor rgb="FF000000"/>
      </patternFill>
    </fill>
    <fill>
      <patternFill patternType="solid">
        <fgColor rgb="FFFFFFCC"/>
        <bgColor indexed="64"/>
      </patternFill>
    </fill>
    <fill>
      <patternFill patternType="solid">
        <fgColor theme="7"/>
        <bgColor indexed="64"/>
      </patternFill>
    </fill>
    <fill>
      <patternFill patternType="solid">
        <fgColor rgb="FFFFFCF3"/>
        <bgColor indexed="64"/>
      </patternFill>
    </fill>
    <fill>
      <patternFill patternType="solid">
        <fgColor rgb="FFDBDBDB"/>
        <bgColor indexed="64"/>
      </patternFill>
    </fill>
    <fill>
      <patternFill patternType="solid">
        <fgColor theme="8"/>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99FFCC"/>
        <bgColor indexed="64"/>
      </patternFill>
    </fill>
    <fill>
      <patternFill patternType="solid">
        <fgColor rgb="FF00FF00"/>
        <bgColor indexed="64"/>
      </patternFill>
    </fill>
    <fill>
      <patternFill patternType="gray125">
        <fgColor indexed="9"/>
        <bgColor theme="0"/>
      </patternFill>
    </fill>
    <fill>
      <patternFill patternType="solid">
        <fgColor rgb="FFDEEAF6"/>
        <bgColor indexed="64"/>
      </patternFill>
    </fill>
    <fill>
      <patternFill patternType="solid">
        <fgColor rgb="FFFFFFFF"/>
        <bgColor indexed="64"/>
      </patternFill>
    </fill>
    <fill>
      <patternFill patternType="solid">
        <fgColor rgb="FFDDEBF7"/>
        <bgColor indexed="64"/>
      </patternFill>
    </fill>
    <fill>
      <patternFill patternType="solid">
        <fgColor theme="5" tint="-0.249977111117893"/>
        <bgColor indexed="64"/>
      </patternFill>
    </fill>
    <fill>
      <patternFill patternType="solid">
        <fgColor rgb="FF1F4E78"/>
        <bgColor indexed="64"/>
      </patternFill>
    </fill>
    <fill>
      <patternFill patternType="solid">
        <fgColor rgb="FF9BC2E6"/>
        <bgColor indexed="64"/>
      </patternFill>
    </fill>
    <fill>
      <patternFill patternType="solid">
        <fgColor rgb="FFDDEBF8"/>
        <bgColor indexed="64"/>
      </patternFill>
    </fill>
    <fill>
      <patternFill patternType="solid">
        <fgColor rgb="FF009051"/>
        <bgColor indexed="64"/>
      </patternFill>
    </fill>
    <fill>
      <patternFill patternType="solid">
        <fgColor rgb="FFC5DFB4"/>
        <bgColor indexed="64"/>
      </patternFill>
    </fill>
    <fill>
      <patternFill patternType="solid">
        <fgColor rgb="FFACB8C9"/>
        <bgColor indexed="64"/>
      </patternFill>
    </fill>
    <fill>
      <patternFill patternType="solid">
        <fgColor rgb="FF019051"/>
        <bgColor indexed="64"/>
      </patternFill>
    </fill>
    <fill>
      <patternFill patternType="solid">
        <fgColor rgb="FFA5A5A5"/>
        <bgColor indexed="64"/>
      </patternFill>
    </fill>
    <fill>
      <patternFill patternType="solid">
        <fgColor rgb="FFEDEDED"/>
        <bgColor indexed="64"/>
      </patternFill>
    </fill>
    <fill>
      <patternFill patternType="solid">
        <fgColor theme="4" tint="-0.249977111117893"/>
        <bgColor indexed="64"/>
      </patternFill>
    </fill>
  </fills>
  <borders count="4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style="thin">
        <color theme="0"/>
      </right>
      <top style="thin">
        <color theme="0"/>
      </top>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42" fillId="0" borderId="0" applyNumberFormat="0" applyFill="0" applyBorder="0" applyAlignment="0" applyProtection="0"/>
  </cellStyleXfs>
  <cellXfs count="670">
    <xf numFmtId="0" fontId="0" fillId="0" borderId="0" xfId="0"/>
    <xf numFmtId="41" fontId="6" fillId="5" borderId="5" xfId="0" applyNumberFormat="1" applyFont="1" applyFill="1" applyBorder="1"/>
    <xf numFmtId="3" fontId="6" fillId="5" borderId="5" xfId="0" applyNumberFormat="1" applyFont="1" applyFill="1" applyBorder="1" applyAlignment="1">
      <alignment vertical="center"/>
    </xf>
    <xf numFmtId="0" fontId="6" fillId="5" borderId="5" xfId="0" applyFont="1" applyFill="1" applyBorder="1"/>
    <xf numFmtId="164" fontId="6" fillId="5" borderId="5" xfId="1" applyFont="1" applyFill="1" applyBorder="1" applyAlignment="1">
      <alignment vertical="center"/>
    </xf>
    <xf numFmtId="41" fontId="6" fillId="5" borderId="5" xfId="0" applyNumberFormat="1" applyFont="1" applyFill="1" applyBorder="1" applyAlignment="1">
      <alignment vertical="center"/>
    </xf>
    <xf numFmtId="41" fontId="6" fillId="5" borderId="5" xfId="3" applyFont="1" applyFill="1" applyBorder="1"/>
    <xf numFmtId="0" fontId="6" fillId="5" borderId="0" xfId="0" applyFont="1" applyFill="1"/>
    <xf numFmtId="164" fontId="6" fillId="5" borderId="5" xfId="1" applyFont="1" applyFill="1" applyBorder="1" applyAlignment="1">
      <alignment horizontal="right" vertical="center"/>
    </xf>
    <xf numFmtId="0" fontId="6" fillId="5" borderId="5" xfId="0" applyFont="1" applyFill="1" applyBorder="1" applyAlignment="1">
      <alignment horizontal="center" vertical="center"/>
    </xf>
    <xf numFmtId="164" fontId="6" fillId="5" borderId="5" xfId="0" applyNumberFormat="1" applyFont="1" applyFill="1" applyBorder="1" applyAlignment="1">
      <alignment vertical="center"/>
    </xf>
    <xf numFmtId="0" fontId="6" fillId="5" borderId="5" xfId="0" applyFont="1" applyFill="1" applyBorder="1" applyAlignment="1">
      <alignment vertical="center"/>
    </xf>
    <xf numFmtId="168" fontId="6" fillId="5" borderId="5" xfId="0" applyNumberFormat="1" applyFont="1" applyFill="1" applyBorder="1" applyAlignment="1">
      <alignment horizontal="right" vertical="center"/>
    </xf>
    <xf numFmtId="164" fontId="6" fillId="5" borderId="5" xfId="0" applyNumberFormat="1" applyFont="1" applyFill="1" applyBorder="1"/>
    <xf numFmtId="164" fontId="6" fillId="5" borderId="5" xfId="1" applyFont="1" applyFill="1" applyBorder="1" applyAlignment="1">
      <alignment horizontal="justify" vertical="center"/>
    </xf>
    <xf numFmtId="0" fontId="6" fillId="5" borderId="5" xfId="0" applyFont="1" applyFill="1" applyBorder="1" applyAlignment="1">
      <alignment horizontal="center" vertical="center" wrapText="1"/>
    </xf>
    <xf numFmtId="164" fontId="6" fillId="5" borderId="5" xfId="1" applyFont="1" applyFill="1" applyBorder="1" applyAlignment="1">
      <alignment horizontal="center" vertical="center"/>
    </xf>
    <xf numFmtId="0" fontId="8" fillId="5" borderId="5" xfId="0" applyFont="1" applyFill="1" applyBorder="1" applyAlignment="1">
      <alignment horizontal="justify" vertical="center" wrapText="1"/>
    </xf>
    <xf numFmtId="0" fontId="8" fillId="5" borderId="5" xfId="0" applyFont="1" applyFill="1" applyBorder="1" applyAlignment="1">
      <alignment horizontal="right" vertical="center" wrapText="1"/>
    </xf>
    <xf numFmtId="41" fontId="6" fillId="5" borderId="5"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41" fontId="8" fillId="5" borderId="5" xfId="0" applyNumberFormat="1" applyFont="1" applyFill="1" applyBorder="1" applyAlignment="1">
      <alignment horizontal="center" vertical="center" wrapText="1"/>
    </xf>
    <xf numFmtId="41" fontId="6" fillId="5" borderId="5" xfId="4" applyNumberFormat="1" applyFont="1" applyFill="1" applyBorder="1" applyAlignment="1">
      <alignment horizontal="center" vertical="center" wrapText="1"/>
    </xf>
    <xf numFmtId="41" fontId="6" fillId="5" borderId="5" xfId="0" applyNumberFormat="1" applyFont="1" applyFill="1" applyBorder="1" applyAlignment="1">
      <alignment horizontal="center" vertical="center"/>
    </xf>
    <xf numFmtId="3" fontId="8" fillId="5" borderId="5" xfId="0" applyNumberFormat="1" applyFont="1" applyFill="1" applyBorder="1" applyAlignment="1">
      <alignment horizontal="center" vertical="center" wrapText="1"/>
    </xf>
    <xf numFmtId="167" fontId="6" fillId="5" borderId="5" xfId="0" applyNumberFormat="1" applyFont="1" applyFill="1" applyBorder="1" applyAlignment="1">
      <alignment horizontal="center" vertical="center" wrapText="1"/>
    </xf>
    <xf numFmtId="0" fontId="6" fillId="5" borderId="5" xfId="0" applyFont="1" applyFill="1" applyBorder="1" applyAlignment="1">
      <alignment horizontal="justify" vertical="center"/>
    </xf>
    <xf numFmtId="0" fontId="6" fillId="5" borderId="5" xfId="0" applyNumberFormat="1" applyFont="1" applyFill="1" applyBorder="1" applyAlignment="1">
      <alignment horizontal="center" vertical="center"/>
    </xf>
    <xf numFmtId="166" fontId="6" fillId="5" borderId="5" xfId="2" applyNumberFormat="1" applyFont="1" applyFill="1" applyBorder="1" applyAlignment="1">
      <alignment horizontal="center" vertical="center"/>
    </xf>
    <xf numFmtId="41" fontId="8" fillId="5" borderId="5" xfId="0" applyNumberFormat="1" applyFont="1" applyFill="1" applyBorder="1" applyAlignment="1">
      <alignment horizontal="center" vertical="center"/>
    </xf>
    <xf numFmtId="164" fontId="6" fillId="5" borderId="5" xfId="0" applyNumberFormat="1" applyFont="1" applyFill="1" applyBorder="1" applyAlignment="1">
      <alignment horizontal="center" vertical="center"/>
    </xf>
    <xf numFmtId="0" fontId="6" fillId="5" borderId="5" xfId="0" applyFont="1" applyFill="1" applyBorder="1" applyAlignment="1">
      <alignment horizontal="right" vertical="center"/>
    </xf>
    <xf numFmtId="0" fontId="8" fillId="5" borderId="5" xfId="0" applyFont="1" applyFill="1" applyBorder="1" applyAlignment="1">
      <alignment horizontal="center" vertical="center"/>
    </xf>
    <xf numFmtId="164" fontId="8" fillId="5" borderId="5" xfId="1" applyFont="1" applyFill="1" applyBorder="1" applyAlignment="1">
      <alignment horizontal="center" vertical="center"/>
    </xf>
    <xf numFmtId="0" fontId="6" fillId="5" borderId="5" xfId="0" applyFont="1" applyFill="1" applyBorder="1" applyAlignment="1">
      <alignment horizontal="right" vertical="center" wrapText="1"/>
    </xf>
    <xf numFmtId="0" fontId="8" fillId="5" borderId="5" xfId="0" applyFont="1" applyFill="1" applyBorder="1" applyAlignment="1">
      <alignment horizontal="justify" vertical="center"/>
    </xf>
    <xf numFmtId="0" fontId="8" fillId="7" borderId="5" xfId="0" applyFont="1" applyFill="1" applyBorder="1" applyAlignment="1">
      <alignment horizontal="justify" vertical="center" wrapText="1"/>
    </xf>
    <xf numFmtId="0" fontId="8" fillId="2" borderId="5" xfId="0" applyFont="1" applyFill="1" applyBorder="1" applyAlignment="1">
      <alignment horizontal="justify" vertical="center" wrapText="1"/>
    </xf>
    <xf numFmtId="41" fontId="6" fillId="5" borderId="5" xfId="3" applyFont="1" applyFill="1" applyBorder="1" applyAlignment="1">
      <alignment horizontal="center" vertical="center"/>
    </xf>
    <xf numFmtId="41" fontId="6" fillId="2" borderId="5" xfId="3" applyFont="1" applyFill="1" applyBorder="1" applyAlignment="1">
      <alignment horizontal="center" vertical="center"/>
    </xf>
    <xf numFmtId="3" fontId="6" fillId="7" borderId="5" xfId="0" applyNumberFormat="1" applyFont="1" applyFill="1" applyBorder="1" applyAlignment="1">
      <alignment vertical="center"/>
    </xf>
    <xf numFmtId="41" fontId="6" fillId="7" borderId="5" xfId="0" applyNumberFormat="1" applyFont="1" applyFill="1" applyBorder="1" applyAlignment="1">
      <alignment horizontal="center" vertical="center"/>
    </xf>
    <xf numFmtId="41" fontId="6" fillId="7" borderId="5" xfId="3" applyFont="1" applyFill="1" applyBorder="1" applyAlignment="1">
      <alignment horizontal="center" vertical="center"/>
    </xf>
    <xf numFmtId="164" fontId="6" fillId="7" borderId="5" xfId="0" applyNumberFormat="1" applyFont="1" applyFill="1" applyBorder="1" applyAlignment="1">
      <alignment vertical="center"/>
    </xf>
    <xf numFmtId="164" fontId="6" fillId="2" borderId="5" xfId="0" applyNumberFormat="1" applyFont="1" applyFill="1" applyBorder="1" applyAlignment="1">
      <alignment vertical="center"/>
    </xf>
    <xf numFmtId="41" fontId="6" fillId="2" borderId="5" xfId="0" applyNumberFormat="1" applyFont="1" applyFill="1" applyBorder="1" applyAlignment="1">
      <alignment horizontal="center" vertical="center"/>
    </xf>
    <xf numFmtId="3" fontId="6" fillId="2" borderId="5" xfId="0" applyNumberFormat="1" applyFont="1" applyFill="1" applyBorder="1" applyAlignment="1">
      <alignment vertical="center"/>
    </xf>
    <xf numFmtId="3" fontId="6" fillId="5" borderId="0" xfId="0" applyNumberFormat="1" applyFont="1" applyFill="1"/>
    <xf numFmtId="0" fontId="5" fillId="6" borderId="5" xfId="0" applyFont="1" applyFill="1" applyBorder="1" applyAlignment="1">
      <alignment horizontal="center" vertical="center" wrapText="1"/>
    </xf>
    <xf numFmtId="164" fontId="5" fillId="3" borderId="5" xfId="1" applyFont="1" applyFill="1" applyBorder="1" applyAlignment="1">
      <alignment horizontal="center" vertical="center"/>
    </xf>
    <xf numFmtId="41" fontId="5" fillId="3" borderId="5" xfId="0" applyNumberFormat="1" applyFont="1" applyFill="1" applyBorder="1" applyAlignment="1">
      <alignment vertical="center"/>
    </xf>
    <xf numFmtId="164" fontId="5" fillId="3" borderId="5" xfId="1" applyFont="1" applyFill="1" applyBorder="1" applyAlignment="1">
      <alignment vertical="center"/>
    </xf>
    <xf numFmtId="0" fontId="6" fillId="3" borderId="5" xfId="0" applyFont="1" applyFill="1" applyBorder="1"/>
    <xf numFmtId="41" fontId="5" fillId="3" borderId="5" xfId="0" applyNumberFormat="1" applyFont="1" applyFill="1" applyBorder="1"/>
    <xf numFmtId="164" fontId="5" fillId="8" borderId="5" xfId="1" applyFont="1" applyFill="1" applyBorder="1" applyAlignment="1">
      <alignment horizontal="center" vertical="center"/>
    </xf>
    <xf numFmtId="164" fontId="5" fillId="8" borderId="5" xfId="1" applyFont="1" applyFill="1" applyBorder="1" applyAlignment="1">
      <alignment vertical="center"/>
    </xf>
    <xf numFmtId="0" fontId="6" fillId="8" borderId="5" xfId="0" applyFont="1" applyFill="1" applyBorder="1"/>
    <xf numFmtId="0" fontId="5" fillId="4" borderId="5" xfId="0" applyFont="1" applyFill="1" applyBorder="1" applyAlignment="1">
      <alignment vertical="center" wrapText="1"/>
    </xf>
    <xf numFmtId="0" fontId="8" fillId="5" borderId="5" xfId="5" applyFont="1" applyFill="1" applyBorder="1" applyAlignment="1">
      <alignment horizontal="justify" vertical="center"/>
    </xf>
    <xf numFmtId="0" fontId="8" fillId="2" borderId="5" xfId="0" applyFont="1" applyFill="1" applyBorder="1" applyAlignment="1">
      <alignment horizontal="justify" vertical="center"/>
    </xf>
    <xf numFmtId="0" fontId="6" fillId="3" borderId="5" xfId="0" applyFont="1" applyFill="1" applyBorder="1" applyAlignment="1">
      <alignment vertical="center"/>
    </xf>
    <xf numFmtId="41" fontId="6" fillId="3" borderId="5" xfId="0" applyNumberFormat="1" applyFont="1" applyFill="1" applyBorder="1" applyAlignment="1">
      <alignment vertical="center"/>
    </xf>
    <xf numFmtId="0" fontId="5" fillId="3" borderId="5" xfId="0" applyFont="1" applyFill="1" applyBorder="1" applyAlignment="1">
      <alignment horizontal="center" vertical="center"/>
    </xf>
    <xf numFmtId="41" fontId="6" fillId="2" borderId="5" xfId="0" applyNumberFormat="1" applyFont="1" applyFill="1" applyBorder="1" applyAlignment="1">
      <alignment horizontal="center" vertical="center" wrapText="1"/>
    </xf>
    <xf numFmtId="0" fontId="8" fillId="2" borderId="5" xfId="5" applyFont="1" applyFill="1" applyBorder="1" applyAlignment="1">
      <alignment horizontal="justify" vertical="center"/>
    </xf>
    <xf numFmtId="41" fontId="8" fillId="2" borderId="5" xfId="0" applyNumberFormat="1" applyFont="1" applyFill="1" applyBorder="1" applyAlignment="1">
      <alignment horizontal="center" vertical="center" wrapText="1"/>
    </xf>
    <xf numFmtId="0" fontId="8" fillId="2" borderId="5" xfId="5" applyFont="1" applyFill="1" applyBorder="1" applyAlignment="1">
      <alignment horizontal="justify" vertical="center" wrapText="1"/>
    </xf>
    <xf numFmtId="41" fontId="6" fillId="2" borderId="5" xfId="4" applyNumberFormat="1" applyFont="1" applyFill="1" applyBorder="1" applyAlignment="1">
      <alignment horizontal="center" vertical="center" wrapText="1"/>
    </xf>
    <xf numFmtId="0" fontId="8" fillId="5" borderId="5" xfId="0" applyFont="1" applyFill="1" applyBorder="1" applyAlignment="1">
      <alignment horizontal="left" vertical="center" wrapText="1"/>
    </xf>
    <xf numFmtId="0" fontId="8" fillId="5" borderId="5" xfId="0" applyFont="1" applyFill="1" applyBorder="1" applyAlignment="1">
      <alignment vertical="center" wrapText="1"/>
    </xf>
    <xf numFmtId="3" fontId="8" fillId="5" borderId="5" xfId="3" applyNumberFormat="1" applyFont="1" applyFill="1" applyBorder="1" applyAlignment="1">
      <alignment horizontal="center" vertical="center" wrapText="1"/>
    </xf>
    <xf numFmtId="0" fontId="8" fillId="5" borderId="5" xfId="5" applyFont="1" applyFill="1" applyBorder="1" applyAlignment="1">
      <alignment horizontal="center" vertical="center" wrapText="1"/>
    </xf>
    <xf numFmtId="1" fontId="8" fillId="5" borderId="5" xfId="0"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0" fontId="6" fillId="5" borderId="5" xfId="0" applyFont="1" applyFill="1" applyBorder="1" applyAlignment="1">
      <alignment horizontal="center" wrapText="1"/>
    </xf>
    <xf numFmtId="3" fontId="6" fillId="5" borderId="5" xfId="0" applyNumberFormat="1" applyFont="1" applyFill="1" applyBorder="1" applyAlignment="1">
      <alignment horizontal="center" vertical="center" wrapText="1"/>
    </xf>
    <xf numFmtId="166" fontId="8" fillId="5" borderId="5" xfId="2" applyNumberFormat="1" applyFont="1" applyFill="1" applyBorder="1" applyAlignment="1">
      <alignment horizontal="center" vertical="center" wrapText="1"/>
    </xf>
    <xf numFmtId="3" fontId="7" fillId="4" borderId="5" xfId="0" applyNumberFormat="1" applyFont="1" applyFill="1" applyBorder="1" applyAlignment="1">
      <alignment horizontal="center" vertical="center" wrapText="1"/>
    </xf>
    <xf numFmtId="3" fontId="7" fillId="6" borderId="5" xfId="0" applyNumberFormat="1" applyFont="1" applyFill="1" applyBorder="1" applyAlignment="1">
      <alignment horizontal="center" vertical="center" wrapText="1"/>
    </xf>
    <xf numFmtId="0" fontId="6" fillId="5" borderId="0" xfId="0" applyFont="1" applyFill="1" applyAlignment="1">
      <alignment wrapText="1"/>
    </xf>
    <xf numFmtId="0" fontId="5" fillId="8" borderId="5" xfId="0" applyFont="1" applyFill="1" applyBorder="1" applyAlignment="1">
      <alignment horizontal="center" vertical="center" wrapText="1"/>
    </xf>
    <xf numFmtId="0" fontId="5" fillId="8" borderId="5" xfId="0" applyFont="1" applyFill="1" applyBorder="1" applyAlignment="1">
      <alignment vertical="center" wrapText="1"/>
    </xf>
    <xf numFmtId="3" fontId="5" fillId="8"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6" fillId="2" borderId="5" xfId="0" applyFont="1" applyFill="1" applyBorder="1"/>
    <xf numFmtId="9" fontId="8" fillId="2" borderId="5" xfId="4" applyFont="1" applyFill="1" applyBorder="1" applyAlignment="1">
      <alignment horizontal="center" vertical="center" wrapText="1"/>
    </xf>
    <xf numFmtId="3" fontId="8" fillId="2" borderId="5" xfId="4" applyNumberFormat="1" applyFont="1" applyFill="1" applyBorder="1" applyAlignment="1">
      <alignment horizontal="center" vertical="center" wrapText="1"/>
    </xf>
    <xf numFmtId="0" fontId="8" fillId="5" borderId="5" xfId="5" applyFont="1" applyFill="1" applyBorder="1" applyAlignment="1">
      <alignment horizontal="justify" vertical="center" wrapText="1"/>
    </xf>
    <xf numFmtId="1" fontId="8" fillId="2" borderId="5" xfId="0" applyNumberFormat="1" applyFont="1" applyFill="1" applyBorder="1" applyAlignment="1">
      <alignment horizontal="center" vertical="center" wrapText="1"/>
    </xf>
    <xf numFmtId="0" fontId="8" fillId="7" borderId="5" xfId="0" applyFont="1" applyFill="1" applyBorder="1" applyAlignment="1">
      <alignment horizontal="center" vertical="center" wrapText="1"/>
    </xf>
    <xf numFmtId="1" fontId="8" fillId="7" borderId="5" xfId="0" applyNumberFormat="1" applyFont="1" applyFill="1" applyBorder="1" applyAlignment="1">
      <alignment horizontal="center" vertical="center" wrapText="1"/>
    </xf>
    <xf numFmtId="3" fontId="8" fillId="7" borderId="5" xfId="0" applyNumberFormat="1" applyFont="1" applyFill="1" applyBorder="1" applyAlignment="1">
      <alignment horizontal="center" vertical="center" wrapText="1"/>
    </xf>
    <xf numFmtId="0" fontId="6" fillId="7" borderId="5" xfId="0" applyFont="1" applyFill="1" applyBorder="1"/>
    <xf numFmtId="0" fontId="6" fillId="2" borderId="5" xfId="0" applyFont="1" applyFill="1" applyBorder="1" applyAlignment="1">
      <alignment horizontal="center" vertical="center"/>
    </xf>
    <xf numFmtId="0" fontId="6" fillId="5" borderId="5" xfId="0" applyFont="1" applyFill="1" applyBorder="1" applyAlignment="1">
      <alignment horizontal="center"/>
    </xf>
    <xf numFmtId="41" fontId="8" fillId="7" borderId="5" xfId="3" applyFont="1" applyFill="1" applyBorder="1" applyAlignment="1">
      <alignment horizontal="center" vertical="center" wrapText="1"/>
    </xf>
    <xf numFmtId="0" fontId="6" fillId="7" borderId="5" xfId="0" applyFont="1" applyFill="1" applyBorder="1" applyAlignment="1">
      <alignment horizontal="center" vertical="center"/>
    </xf>
    <xf numFmtId="41" fontId="8" fillId="2" borderId="5" xfId="3" applyFont="1" applyFill="1" applyBorder="1" applyAlignment="1">
      <alignment horizontal="center" vertical="center" wrapText="1"/>
    </xf>
    <xf numFmtId="41" fontId="8" fillId="5" borderId="5" xfId="3" applyFont="1" applyFill="1" applyBorder="1" applyAlignment="1">
      <alignment horizontal="center" vertical="center" wrapText="1"/>
    </xf>
    <xf numFmtId="41" fontId="6" fillId="5" borderId="5" xfId="3" applyFont="1" applyFill="1" applyBorder="1" applyAlignment="1">
      <alignment vertical="center"/>
    </xf>
    <xf numFmtId="41" fontId="8" fillId="5" borderId="5" xfId="3" applyFont="1" applyFill="1" applyBorder="1" applyAlignment="1">
      <alignment vertical="center" wrapText="1"/>
    </xf>
    <xf numFmtId="41" fontId="5" fillId="8" borderId="5" xfId="0" applyNumberFormat="1" applyFont="1" applyFill="1" applyBorder="1" applyAlignment="1">
      <alignment vertical="center" wrapText="1"/>
    </xf>
    <xf numFmtId="0" fontId="5" fillId="5" borderId="0" xfId="0" applyFont="1" applyFill="1" applyBorder="1" applyAlignment="1">
      <alignment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vertical="center" wrapText="1"/>
    </xf>
    <xf numFmtId="3" fontId="5" fillId="3" borderId="5" xfId="0" applyNumberFormat="1" applyFont="1" applyFill="1" applyBorder="1" applyAlignment="1">
      <alignment vertical="center"/>
    </xf>
    <xf numFmtId="41" fontId="5" fillId="3"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11" fillId="0" borderId="0" xfId="0" applyFont="1" applyAlignment="1"/>
    <xf numFmtId="41" fontId="5" fillId="5" borderId="5" xfId="3" applyFont="1" applyFill="1" applyBorder="1"/>
    <xf numFmtId="0" fontId="8" fillId="2" borderId="5" xfId="5" applyFont="1" applyFill="1" applyBorder="1" applyAlignment="1">
      <alignment horizontal="center" vertical="center" wrapText="1"/>
    </xf>
    <xf numFmtId="0"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0" fontId="8" fillId="7" borderId="5" xfId="5" applyFont="1" applyFill="1" applyBorder="1" applyAlignment="1">
      <alignment horizontal="justify" vertical="center"/>
    </xf>
    <xf numFmtId="0" fontId="6" fillId="7" borderId="5" xfId="0" applyFont="1" applyFill="1" applyBorder="1" applyAlignment="1">
      <alignment horizontal="justify" vertical="center"/>
    </xf>
    <xf numFmtId="0" fontId="6" fillId="7" borderId="5" xfId="0" applyNumberFormat="1" applyFont="1" applyFill="1" applyBorder="1" applyAlignment="1">
      <alignment horizontal="center" vertical="center"/>
    </xf>
    <xf numFmtId="0" fontId="8" fillId="9" borderId="5" xfId="0" applyFont="1" applyFill="1" applyBorder="1" applyAlignment="1">
      <alignment horizontal="justify" vertical="center" wrapText="1"/>
    </xf>
    <xf numFmtId="0" fontId="5" fillId="8" borderId="5" xfId="0" applyFont="1" applyFill="1" applyBorder="1" applyAlignment="1">
      <alignment horizontal="center" vertical="center"/>
    </xf>
    <xf numFmtId="0" fontId="7" fillId="8" borderId="5" xfId="0" applyFont="1" applyFill="1" applyBorder="1" applyAlignment="1">
      <alignment horizontal="center" vertical="center"/>
    </xf>
    <xf numFmtId="41" fontId="6" fillId="2" borderId="5" xfId="3" applyFont="1" applyFill="1" applyBorder="1"/>
    <xf numFmtId="41" fontId="6" fillId="7" borderId="5" xfId="3" applyFont="1" applyFill="1" applyBorder="1"/>
    <xf numFmtId="41" fontId="6" fillId="5" borderId="5" xfId="3" applyFont="1" applyFill="1" applyBorder="1" applyAlignment="1">
      <alignment vertical="center" wrapText="1"/>
    </xf>
    <xf numFmtId="41" fontId="8" fillId="5" borderId="5" xfId="3" applyFont="1" applyFill="1" applyBorder="1" applyAlignment="1">
      <alignment horizontal="justify" vertical="center" wrapText="1"/>
    </xf>
    <xf numFmtId="41" fontId="6" fillId="7" borderId="5" xfId="3" applyFont="1" applyFill="1" applyBorder="1" applyAlignment="1">
      <alignment vertical="center" wrapText="1"/>
    </xf>
    <xf numFmtId="41" fontId="5" fillId="5" borderId="5" xfId="3" applyFont="1" applyFill="1" applyBorder="1" applyAlignment="1">
      <alignment vertical="center"/>
    </xf>
    <xf numFmtId="41" fontId="5" fillId="5" borderId="5" xfId="3" applyFont="1" applyFill="1" applyBorder="1" applyAlignment="1">
      <alignment horizontal="center" vertical="center"/>
    </xf>
    <xf numFmtId="41" fontId="7" fillId="8" borderId="5" xfId="3" applyFont="1" applyFill="1" applyBorder="1" applyAlignment="1">
      <alignment horizontal="center" vertical="center"/>
    </xf>
    <xf numFmtId="41" fontId="6" fillId="8" borderId="5" xfId="3" applyFont="1" applyFill="1" applyBorder="1"/>
    <xf numFmtId="41" fontId="6" fillId="7" borderId="5" xfId="3" applyFont="1" applyFill="1" applyBorder="1" applyAlignment="1">
      <alignment vertical="center"/>
    </xf>
    <xf numFmtId="41" fontId="5" fillId="8" borderId="5" xfId="0" applyNumberFormat="1" applyFont="1" applyFill="1" applyBorder="1" applyAlignment="1">
      <alignment vertical="center"/>
    </xf>
    <xf numFmtId="166" fontId="0" fillId="5" borderId="0" xfId="0" applyNumberFormat="1" applyFill="1" applyBorder="1"/>
    <xf numFmtId="0" fontId="0" fillId="5" borderId="0" xfId="0" applyFill="1" applyBorder="1"/>
    <xf numFmtId="0" fontId="13" fillId="5" borderId="0" xfId="0" applyFont="1" applyFill="1" applyBorder="1" applyAlignment="1">
      <alignment vertical="center"/>
    </xf>
    <xf numFmtId="3" fontId="14" fillId="5" borderId="0" xfId="0" applyNumberFormat="1" applyFont="1" applyFill="1" applyBorder="1" applyAlignment="1">
      <alignment horizontal="center" vertical="center" wrapText="1"/>
    </xf>
    <xf numFmtId="169" fontId="12" fillId="5" borderId="0" xfId="0" applyNumberFormat="1" applyFont="1" applyFill="1" applyBorder="1" applyAlignment="1">
      <alignment vertical="center"/>
    </xf>
    <xf numFmtId="168" fontId="0" fillId="5" borderId="0" xfId="0" applyNumberFormat="1" applyFill="1" applyBorder="1" applyAlignment="1">
      <alignment vertical="center"/>
    </xf>
    <xf numFmtId="168" fontId="15" fillId="5" borderId="0" xfId="0" applyNumberFormat="1" applyFont="1" applyFill="1" applyBorder="1" applyAlignment="1">
      <alignment vertical="center"/>
    </xf>
    <xf numFmtId="168" fontId="1" fillId="5" borderId="0" xfId="2" applyNumberFormat="1" applyFont="1" applyFill="1" applyBorder="1" applyAlignment="1">
      <alignment vertical="center"/>
    </xf>
    <xf numFmtId="43" fontId="1" fillId="5" borderId="0" xfId="2" applyFont="1" applyFill="1" applyBorder="1"/>
    <xf numFmtId="169" fontId="0" fillId="5" borderId="0" xfId="0" applyNumberFormat="1" applyFill="1" applyBorder="1"/>
    <xf numFmtId="168" fontId="2" fillId="5" borderId="0" xfId="0" applyNumberFormat="1" applyFont="1" applyFill="1" applyBorder="1" applyAlignment="1">
      <alignment horizontal="center" vertical="center"/>
    </xf>
    <xf numFmtId="169" fontId="15" fillId="5" borderId="0" xfId="0" applyNumberFormat="1" applyFont="1" applyFill="1" applyBorder="1" applyAlignment="1">
      <alignment vertical="center"/>
    </xf>
    <xf numFmtId="0" fontId="6" fillId="5" borderId="0" xfId="0" applyFont="1" applyFill="1" applyBorder="1"/>
    <xf numFmtId="41" fontId="6" fillId="5" borderId="5" xfId="3" applyFont="1" applyFill="1" applyBorder="1" applyAlignment="1">
      <alignment horizontal="justify" vertical="center"/>
    </xf>
    <xf numFmtId="41" fontId="5" fillId="5" borderId="5" xfId="3" applyFont="1" applyFill="1" applyBorder="1" applyAlignment="1">
      <alignment horizontal="justify" vertical="center"/>
    </xf>
    <xf numFmtId="41" fontId="6" fillId="5" borderId="5" xfId="3" applyFont="1" applyFill="1" applyBorder="1" applyAlignment="1">
      <alignment horizontal="center" vertical="center" wrapText="1"/>
    </xf>
    <xf numFmtId="0" fontId="0" fillId="5" borderId="0" xfId="0" applyFill="1" applyBorder="1" applyAlignment="1">
      <alignment horizontal="center" vertical="center"/>
    </xf>
    <xf numFmtId="0" fontId="13" fillId="5" borderId="0" xfId="0" applyFont="1" applyFill="1" applyBorder="1" applyAlignment="1">
      <alignment horizontal="center" vertical="center"/>
    </xf>
    <xf numFmtId="41" fontId="5" fillId="3" borderId="5" xfId="3" applyFont="1" applyFill="1" applyBorder="1" applyAlignment="1">
      <alignment horizontal="center"/>
    </xf>
    <xf numFmtId="41" fontId="5" fillId="3" borderId="5" xfId="3" applyFont="1" applyFill="1" applyBorder="1" applyAlignment="1">
      <alignment horizontal="justify" vertical="center"/>
    </xf>
    <xf numFmtId="0" fontId="5" fillId="6"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3" borderId="5" xfId="0" applyFont="1" applyFill="1" applyBorder="1" applyAlignment="1">
      <alignment horizontal="center"/>
    </xf>
    <xf numFmtId="0" fontId="5" fillId="8" borderId="5" xfId="0" applyFont="1" applyFill="1" applyBorder="1" applyAlignment="1">
      <alignment horizontal="center"/>
    </xf>
    <xf numFmtId="0" fontId="7" fillId="6"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41" fontId="5" fillId="3" borderId="5" xfId="3" applyFont="1" applyFill="1" applyBorder="1" applyAlignment="1">
      <alignment horizontal="justify" vertical="center" wrapText="1"/>
    </xf>
    <xf numFmtId="41" fontId="8" fillId="2" borderId="5" xfId="3" applyFont="1" applyFill="1" applyBorder="1" applyAlignment="1">
      <alignment horizontal="justify" vertical="center" wrapText="1"/>
    </xf>
    <xf numFmtId="41" fontId="5" fillId="2" borderId="5" xfId="3" applyFont="1" applyFill="1" applyBorder="1" applyAlignment="1">
      <alignment horizontal="center" vertical="center"/>
    </xf>
    <xf numFmtId="41" fontId="5" fillId="2" borderId="5" xfId="3" applyFont="1" applyFill="1" applyBorder="1" applyAlignment="1">
      <alignment vertical="center"/>
    </xf>
    <xf numFmtId="41" fontId="6" fillId="2" borderId="5" xfId="3" applyFont="1" applyFill="1" applyBorder="1" applyAlignment="1">
      <alignment horizontal="justify" vertical="center"/>
    </xf>
    <xf numFmtId="41" fontId="6" fillId="2" borderId="5" xfId="3" applyFont="1" applyFill="1" applyBorder="1" applyAlignment="1">
      <alignment vertical="center" wrapText="1"/>
    </xf>
    <xf numFmtId="41" fontId="6" fillId="2" borderId="5" xfId="3" applyFont="1" applyFill="1" applyBorder="1" applyAlignment="1">
      <alignment vertical="center"/>
    </xf>
    <xf numFmtId="41" fontId="5" fillId="2" borderId="5" xfId="3" applyFont="1" applyFill="1" applyBorder="1" applyAlignment="1">
      <alignment horizontal="justify" vertical="center"/>
    </xf>
    <xf numFmtId="41" fontId="7" fillId="3" borderId="5" xfId="3" applyFont="1" applyFill="1" applyBorder="1" applyAlignment="1">
      <alignment horizontal="center" vertical="center"/>
    </xf>
    <xf numFmtId="41" fontId="5" fillId="3" borderId="5" xfId="3" applyFont="1" applyFill="1" applyBorder="1"/>
    <xf numFmtId="0" fontId="8" fillId="10" borderId="5" xfId="0" applyFont="1" applyFill="1" applyBorder="1" applyAlignment="1">
      <alignment horizontal="justify" vertical="center"/>
    </xf>
    <xf numFmtId="9" fontId="6" fillId="2" borderId="5" xfId="4" applyFont="1" applyFill="1" applyBorder="1" applyAlignment="1">
      <alignment horizontal="center" vertical="center" wrapText="1"/>
    </xf>
    <xf numFmtId="0" fontId="6" fillId="2" borderId="5" xfId="0" applyFont="1" applyFill="1" applyBorder="1" applyAlignment="1">
      <alignment horizontal="left" vertical="center" wrapText="1"/>
    </xf>
    <xf numFmtId="164" fontId="6" fillId="2" borderId="5" xfId="0" applyNumberFormat="1" applyFont="1" applyFill="1" applyBorder="1" applyAlignment="1">
      <alignment horizontal="center" vertical="center"/>
    </xf>
    <xf numFmtId="164" fontId="8" fillId="2" borderId="5" xfId="0" applyNumberFormat="1" applyFont="1" applyFill="1" applyBorder="1" applyAlignment="1">
      <alignment horizontal="justify" vertical="center" wrapText="1"/>
    </xf>
    <xf numFmtId="164" fontId="8" fillId="5" borderId="5" xfId="0" applyNumberFormat="1" applyFont="1" applyFill="1" applyBorder="1" applyAlignment="1">
      <alignment horizontal="justify" vertical="center" wrapText="1"/>
    </xf>
    <xf numFmtId="164" fontId="0" fillId="2" borderId="5" xfId="0" applyNumberFormat="1" applyFont="1" applyFill="1" applyBorder="1" applyAlignment="1">
      <alignment vertical="center"/>
    </xf>
    <xf numFmtId="3" fontId="0" fillId="2" borderId="5" xfId="0" applyNumberFormat="1" applyFont="1" applyFill="1" applyBorder="1" applyAlignment="1">
      <alignment vertical="center"/>
    </xf>
    <xf numFmtId="3" fontId="0" fillId="0" borderId="5" xfId="0" applyNumberFormat="1" applyFont="1" applyFill="1" applyBorder="1" applyAlignment="1">
      <alignment vertical="center"/>
    </xf>
    <xf numFmtId="164" fontId="0" fillId="0" borderId="5" xfId="0" applyNumberFormat="1" applyFont="1" applyFill="1" applyBorder="1" applyAlignment="1">
      <alignment vertical="center"/>
    </xf>
    <xf numFmtId="0" fontId="0" fillId="0" borderId="5" xfId="0" applyFont="1" applyFill="1" applyBorder="1" applyAlignment="1">
      <alignment vertical="center"/>
    </xf>
    <xf numFmtId="3" fontId="6" fillId="0" borderId="5" xfId="0" applyNumberFormat="1" applyFont="1" applyFill="1" applyBorder="1" applyAlignment="1">
      <alignment vertical="center"/>
    </xf>
    <xf numFmtId="164" fontId="6" fillId="0" borderId="5" xfId="0" applyNumberFormat="1" applyFont="1" applyFill="1" applyBorder="1" applyAlignment="1">
      <alignment vertical="center"/>
    </xf>
    <xf numFmtId="0" fontId="6" fillId="0" borderId="5" xfId="0" applyFont="1" applyBorder="1"/>
    <xf numFmtId="164" fontId="6" fillId="0" borderId="5" xfId="1" applyFont="1" applyFill="1" applyBorder="1" applyAlignment="1">
      <alignment vertical="center"/>
    </xf>
    <xf numFmtId="0" fontId="8" fillId="0" borderId="5" xfId="0" applyFont="1" applyFill="1" applyBorder="1" applyAlignment="1">
      <alignment horizontal="justify" vertical="center" wrapText="1"/>
    </xf>
    <xf numFmtId="0" fontId="6" fillId="0" borderId="5" xfId="0" applyFont="1" applyFill="1" applyBorder="1" applyAlignment="1">
      <alignment horizontal="right" vertical="center"/>
    </xf>
    <xf numFmtId="0" fontId="6" fillId="0" borderId="5" xfId="0" applyFont="1" applyFill="1" applyBorder="1" applyAlignment="1">
      <alignment horizontal="center" vertical="center"/>
    </xf>
    <xf numFmtId="0" fontId="6" fillId="2" borderId="5" xfId="0" applyFont="1" applyFill="1" applyBorder="1" applyAlignment="1">
      <alignment horizontal="right" vertical="center"/>
    </xf>
    <xf numFmtId="164" fontId="6" fillId="0" borderId="5" xfId="1" applyFont="1" applyFill="1" applyBorder="1" applyAlignment="1">
      <alignment horizontal="right" vertical="center"/>
    </xf>
    <xf numFmtId="164" fontId="6" fillId="2" borderId="5" xfId="0" applyNumberFormat="1" applyFont="1" applyFill="1" applyBorder="1"/>
    <xf numFmtId="3" fontId="6" fillId="5" borderId="5" xfId="0" applyNumberFormat="1" applyFont="1" applyFill="1" applyBorder="1"/>
    <xf numFmtId="164" fontId="6" fillId="8" borderId="5" xfId="0" applyNumberFormat="1" applyFont="1" applyFill="1" applyBorder="1"/>
    <xf numFmtId="164" fontId="5" fillId="8" borderId="5" xfId="0" applyNumberFormat="1" applyFont="1" applyFill="1" applyBorder="1"/>
    <xf numFmtId="0" fontId="6" fillId="5" borderId="5" xfId="0" applyFont="1" applyFill="1" applyBorder="1" applyAlignment="1">
      <alignment horizontal="justify" vertical="center" wrapText="1"/>
    </xf>
    <xf numFmtId="0" fontId="9" fillId="5" borderId="5" xfId="0" applyFont="1" applyFill="1" applyBorder="1" applyAlignment="1">
      <alignment horizontal="justify" vertical="center" wrapText="1" readingOrder="1"/>
    </xf>
    <xf numFmtId="0" fontId="8" fillId="5" borderId="5" xfId="0" applyFont="1" applyFill="1" applyBorder="1" applyAlignment="1">
      <alignment horizontal="justify" vertical="center" wrapText="1" readingOrder="1"/>
    </xf>
    <xf numFmtId="41" fontId="5" fillId="5" borderId="5" xfId="0" applyNumberFormat="1" applyFont="1" applyFill="1" applyBorder="1" applyAlignment="1">
      <alignment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justify" vertical="center" wrapText="1"/>
    </xf>
    <xf numFmtId="0" fontId="6" fillId="2" borderId="5" xfId="0" applyFont="1" applyFill="1" applyBorder="1" applyAlignment="1">
      <alignment horizontal="justify" vertical="center" wrapText="1"/>
    </xf>
    <xf numFmtId="41" fontId="6" fillId="2" borderId="5" xfId="0" applyNumberFormat="1" applyFont="1" applyFill="1" applyBorder="1" applyAlignment="1">
      <alignment vertical="center" wrapText="1"/>
    </xf>
    <xf numFmtId="164" fontId="6" fillId="2" borderId="5" xfId="0" applyNumberFormat="1" applyFont="1" applyFill="1" applyBorder="1" applyAlignment="1">
      <alignment vertical="center" wrapText="1"/>
    </xf>
    <xf numFmtId="164" fontId="5" fillId="5" borderId="5" xfId="1" applyFont="1" applyFill="1" applyBorder="1" applyAlignment="1">
      <alignment horizontal="center" vertical="center"/>
    </xf>
    <xf numFmtId="164" fontId="6" fillId="2" borderId="5" xfId="1" applyFont="1" applyFill="1" applyBorder="1" applyAlignment="1">
      <alignment vertical="center"/>
    </xf>
    <xf numFmtId="41" fontId="6" fillId="2" borderId="5" xfId="0" applyNumberFormat="1" applyFont="1" applyFill="1" applyBorder="1" applyAlignment="1">
      <alignment vertical="center"/>
    </xf>
    <xf numFmtId="41" fontId="6" fillId="5" borderId="5" xfId="3" applyFont="1" applyFill="1" applyBorder="1" applyAlignment="1">
      <alignment horizontal="center"/>
    </xf>
    <xf numFmtId="0" fontId="0" fillId="0" borderId="0" xfId="0" applyAlignment="1"/>
    <xf numFmtId="164" fontId="0" fillId="0" borderId="5" xfId="1" applyFont="1" applyBorder="1" applyAlignment="1">
      <alignment horizontal="right" vertical="center"/>
    </xf>
    <xf numFmtId="0" fontId="0" fillId="0" borderId="5" xfId="0" applyFont="1" applyBorder="1" applyAlignment="1"/>
    <xf numFmtId="0" fontId="8" fillId="0" borderId="5" xfId="0" applyFont="1" applyFill="1" applyBorder="1" applyAlignment="1">
      <alignment horizontal="justify" vertical="center"/>
    </xf>
    <xf numFmtId="0" fontId="8" fillId="0" borderId="5" xfId="0" applyFont="1" applyFill="1" applyBorder="1" applyAlignment="1">
      <alignment horizontal="right" vertical="center"/>
    </xf>
    <xf numFmtId="3" fontId="0" fillId="0" borderId="5" xfId="0" applyNumberFormat="1" applyFont="1" applyBorder="1" applyAlignment="1">
      <alignment vertical="center"/>
    </xf>
    <xf numFmtId="164" fontId="8" fillId="2" borderId="5" xfId="1" applyFont="1" applyFill="1" applyBorder="1" applyAlignment="1">
      <alignment horizontal="justify" vertical="center"/>
    </xf>
    <xf numFmtId="0" fontId="6"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41" fontId="6" fillId="0" borderId="5" xfId="1" applyNumberFormat="1" applyFont="1" applyFill="1" applyBorder="1" applyAlignment="1">
      <alignment vertical="center"/>
    </xf>
    <xf numFmtId="0" fontId="5" fillId="3" borderId="5" xfId="0" applyFont="1" applyFill="1" applyBorder="1" applyAlignment="1"/>
    <xf numFmtId="164" fontId="5" fillId="3" borderId="5" xfId="0" applyNumberFormat="1" applyFont="1" applyFill="1" applyBorder="1"/>
    <xf numFmtId="0" fontId="0" fillId="2" borderId="5" xfId="0" applyFont="1" applyFill="1" applyBorder="1" applyAlignment="1"/>
    <xf numFmtId="41" fontId="6" fillId="0" borderId="5" xfId="3" applyFont="1" applyFill="1" applyBorder="1" applyAlignment="1">
      <alignment horizontal="right" vertical="center"/>
    </xf>
    <xf numFmtId="0" fontId="6" fillId="0" borderId="5" xfId="0" applyFont="1" applyFill="1" applyBorder="1"/>
    <xf numFmtId="164" fontId="6" fillId="2" borderId="5" xfId="1" applyFont="1" applyFill="1" applyBorder="1" applyAlignment="1">
      <alignment horizontal="center" vertical="center"/>
    </xf>
    <xf numFmtId="41" fontId="6" fillId="2" borderId="5" xfId="3" applyFont="1" applyFill="1" applyBorder="1" applyAlignment="1">
      <alignment horizontal="center" vertical="center" wrapText="1"/>
    </xf>
    <xf numFmtId="164" fontId="5" fillId="8" borderId="5" xfId="0" applyNumberFormat="1" applyFont="1" applyFill="1" applyBorder="1" applyAlignment="1">
      <alignment horizontal="center"/>
    </xf>
    <xf numFmtId="166" fontId="8" fillId="2" borderId="5" xfId="2" applyNumberFormat="1" applyFont="1" applyFill="1" applyBorder="1" applyAlignment="1">
      <alignment horizontal="justify" vertical="center" wrapText="1"/>
    </xf>
    <xf numFmtId="0" fontId="8" fillId="13" borderId="5" xfId="5" applyFont="1" applyFill="1" applyBorder="1" applyAlignment="1">
      <alignment horizontal="justify" vertical="center"/>
    </xf>
    <xf numFmtId="0" fontId="6" fillId="13" borderId="5" xfId="0" applyFont="1" applyFill="1" applyBorder="1" applyAlignment="1">
      <alignment horizontal="center" vertical="center"/>
    </xf>
    <xf numFmtId="0" fontId="6" fillId="13" borderId="5" xfId="0" applyFont="1" applyFill="1" applyBorder="1" applyAlignment="1">
      <alignment horizontal="justify" vertical="center"/>
    </xf>
    <xf numFmtId="0" fontId="6" fillId="13" borderId="5" xfId="0" applyNumberFormat="1" applyFont="1" applyFill="1" applyBorder="1" applyAlignment="1">
      <alignment horizontal="center" vertical="center"/>
    </xf>
    <xf numFmtId="166" fontId="6" fillId="13" borderId="5" xfId="2" applyNumberFormat="1" applyFont="1" applyFill="1" applyBorder="1" applyAlignment="1">
      <alignment horizontal="justify" vertical="center"/>
    </xf>
    <xf numFmtId="169" fontId="6" fillId="13" borderId="5" xfId="0" applyNumberFormat="1" applyFont="1" applyFill="1" applyBorder="1" applyAlignment="1">
      <alignment vertical="center"/>
    </xf>
    <xf numFmtId="0" fontId="6" fillId="0" borderId="5" xfId="0" applyNumberFormat="1" applyFont="1" applyFill="1" applyBorder="1" applyAlignment="1">
      <alignment horizontal="center" vertical="center"/>
    </xf>
    <xf numFmtId="166" fontId="6" fillId="0" borderId="5" xfId="2" applyNumberFormat="1" applyFont="1" applyFill="1" applyBorder="1" applyAlignment="1">
      <alignment horizontal="justify" vertical="center"/>
    </xf>
    <xf numFmtId="166" fontId="6" fillId="0" borderId="5" xfId="2" applyNumberFormat="1" applyFont="1" applyFill="1" applyBorder="1" applyAlignment="1">
      <alignment horizontal="center" vertical="center"/>
    </xf>
    <xf numFmtId="169" fontId="6" fillId="0" borderId="5" xfId="0" applyNumberFormat="1" applyFont="1" applyFill="1" applyBorder="1" applyAlignment="1">
      <alignment vertical="center"/>
    </xf>
    <xf numFmtId="166" fontId="6" fillId="2" borderId="5" xfId="2" applyNumberFormat="1" applyFont="1" applyFill="1" applyBorder="1" applyAlignment="1">
      <alignment horizontal="justify" vertical="center"/>
    </xf>
    <xf numFmtId="169" fontId="6" fillId="2" borderId="5" xfId="0" applyNumberFormat="1" applyFont="1" applyFill="1" applyBorder="1" applyAlignment="1">
      <alignment vertical="center"/>
    </xf>
    <xf numFmtId="0" fontId="16" fillId="5" borderId="5" xfId="0" applyFont="1" applyFill="1" applyBorder="1" applyAlignment="1">
      <alignment horizontal="center"/>
    </xf>
    <xf numFmtId="0" fontId="8" fillId="2" borderId="5" xfId="0" applyFont="1" applyFill="1" applyBorder="1" applyAlignment="1">
      <alignment horizontal="center" vertical="center"/>
    </xf>
    <xf numFmtId="166" fontId="8" fillId="2" borderId="5" xfId="2" applyNumberFormat="1" applyFont="1" applyFill="1" applyBorder="1" applyAlignment="1">
      <alignment horizontal="justify" vertical="center"/>
    </xf>
    <xf numFmtId="0" fontId="8" fillId="0" borderId="5" xfId="0" applyFont="1" applyFill="1" applyBorder="1" applyAlignment="1">
      <alignment horizontal="center" vertical="center"/>
    </xf>
    <xf numFmtId="166" fontId="8" fillId="0" borderId="5" xfId="2" applyNumberFormat="1" applyFont="1" applyFill="1" applyBorder="1" applyAlignment="1">
      <alignment horizontal="justify" vertical="center"/>
    </xf>
    <xf numFmtId="166" fontId="8" fillId="0" borderId="5" xfId="2" applyNumberFormat="1" applyFont="1" applyFill="1" applyBorder="1" applyAlignment="1">
      <alignment horizontal="center" vertical="center"/>
    </xf>
    <xf numFmtId="169" fontId="5" fillId="0" borderId="5" xfId="2" applyNumberFormat="1" applyFont="1" applyFill="1" applyBorder="1" applyAlignment="1">
      <alignment horizontal="justify" vertical="center"/>
    </xf>
    <xf numFmtId="169" fontId="6" fillId="5" borderId="5" xfId="0" applyNumberFormat="1" applyFont="1" applyFill="1" applyBorder="1" applyAlignment="1">
      <alignment vertical="center"/>
    </xf>
    <xf numFmtId="0" fontId="8" fillId="2" borderId="5" xfId="0" applyNumberFormat="1" applyFont="1" applyFill="1" applyBorder="1" applyAlignment="1">
      <alignment horizontal="center" vertical="center"/>
    </xf>
    <xf numFmtId="166" fontId="8" fillId="2" borderId="5" xfId="2" applyNumberFormat="1" applyFont="1" applyFill="1" applyBorder="1" applyAlignment="1">
      <alignment horizontal="center" vertical="center"/>
    </xf>
    <xf numFmtId="0" fontId="8" fillId="2" borderId="5" xfId="0" applyFont="1" applyFill="1" applyBorder="1"/>
    <xf numFmtId="169" fontId="8" fillId="2" borderId="5" xfId="0" applyNumberFormat="1" applyFont="1" applyFill="1" applyBorder="1" applyAlignment="1">
      <alignment vertical="center"/>
    </xf>
    <xf numFmtId="0" fontId="5" fillId="0" borderId="5" xfId="0" applyFont="1" applyFill="1" applyBorder="1" applyAlignment="1">
      <alignment horizontal="center"/>
    </xf>
    <xf numFmtId="166" fontId="6" fillId="5" borderId="5" xfId="2" applyNumberFormat="1" applyFont="1" applyFill="1" applyBorder="1" applyAlignment="1">
      <alignment horizontal="justify" vertical="center"/>
    </xf>
    <xf numFmtId="166" fontId="6" fillId="2" borderId="5" xfId="0" applyNumberFormat="1" applyFont="1" applyFill="1" applyBorder="1" applyAlignment="1">
      <alignment horizontal="center" vertical="center"/>
    </xf>
    <xf numFmtId="166" fontId="6" fillId="7" borderId="5" xfId="2" applyNumberFormat="1" applyFont="1" applyFill="1" applyBorder="1" applyAlignment="1">
      <alignment horizontal="justify" vertical="center"/>
    </xf>
    <xf numFmtId="169" fontId="6" fillId="7" borderId="5" xfId="0" applyNumberFormat="1" applyFont="1" applyFill="1" applyBorder="1" applyAlignment="1">
      <alignment vertical="center"/>
    </xf>
    <xf numFmtId="0" fontId="15" fillId="0" borderId="5" xfId="0" applyFont="1" applyFill="1" applyBorder="1" applyAlignment="1">
      <alignment horizontal="center" vertical="center" wrapText="1"/>
    </xf>
    <xf numFmtId="164" fontId="0" fillId="0" borderId="5" xfId="0" applyNumberFormat="1" applyFill="1" applyBorder="1" applyAlignment="1">
      <alignment vertical="center"/>
    </xf>
    <xf numFmtId="0" fontId="5" fillId="5" borderId="5" xfId="0" applyFont="1" applyFill="1" applyBorder="1" applyAlignment="1"/>
    <xf numFmtId="41" fontId="5" fillId="3" borderId="5" xfId="0" applyNumberFormat="1" applyFont="1" applyFill="1" applyBorder="1" applyAlignment="1">
      <alignment horizontal="center"/>
    </xf>
    <xf numFmtId="0" fontId="5" fillId="3" borderId="5" xfId="0" applyFont="1" applyFill="1" applyBorder="1"/>
    <xf numFmtId="0" fontId="9" fillId="0" borderId="5" xfId="0" applyFont="1" applyBorder="1" applyAlignment="1">
      <alignment horizontal="justify" vertical="center" wrapText="1"/>
    </xf>
    <xf numFmtId="0" fontId="5" fillId="0" borderId="5" xfId="0" applyFont="1" applyBorder="1" applyAlignment="1">
      <alignment horizontal="center" vertical="center" wrapText="1"/>
    </xf>
    <xf numFmtId="0" fontId="18" fillId="0" borderId="5" xfId="0" applyFont="1" applyBorder="1" applyAlignment="1">
      <alignment vertical="center" wrapText="1"/>
    </xf>
    <xf numFmtId="0" fontId="17" fillId="0" borderId="5" xfId="0" applyFont="1" applyBorder="1" applyAlignment="1">
      <alignment horizontal="center" vertical="center" wrapText="1"/>
    </xf>
    <xf numFmtId="0" fontId="0" fillId="5" borderId="0" xfId="0" applyFill="1"/>
    <xf numFmtId="0" fontId="6" fillId="0" borderId="5" xfId="0" applyFont="1" applyBorder="1" applyAlignment="1">
      <alignment vertical="top" wrapText="1"/>
    </xf>
    <xf numFmtId="0" fontId="9" fillId="0" borderId="5" xfId="0"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center" vertical="center" wrapText="1"/>
    </xf>
    <xf numFmtId="14" fontId="6" fillId="0" borderId="5" xfId="0" applyNumberFormat="1" applyFont="1" applyBorder="1" applyAlignment="1">
      <alignment vertical="center" wrapText="1"/>
    </xf>
    <xf numFmtId="0" fontId="6" fillId="0" borderId="5" xfId="0" applyFont="1" applyBorder="1" applyAlignment="1">
      <alignment horizontal="justify" vertical="center" wrapText="1"/>
    </xf>
    <xf numFmtId="14" fontId="6" fillId="0" borderId="5" xfId="0" applyNumberFormat="1" applyFont="1" applyBorder="1" applyAlignment="1">
      <alignment horizontal="center" vertical="center" wrapText="1"/>
    </xf>
    <xf numFmtId="0" fontId="21" fillId="0" borderId="0" xfId="0" applyFont="1" applyAlignment="1">
      <alignment horizontal="right" vertical="center"/>
    </xf>
    <xf numFmtId="0" fontId="22" fillId="14" borderId="17" xfId="0" applyFont="1" applyFill="1" applyBorder="1" applyAlignment="1">
      <alignment horizontal="center" vertical="center" wrapText="1"/>
    </xf>
    <xf numFmtId="0" fontId="22" fillId="14" borderId="18" xfId="0" applyFont="1" applyFill="1" applyBorder="1" applyAlignment="1">
      <alignment horizontal="center" vertical="center" wrapText="1"/>
    </xf>
    <xf numFmtId="0" fontId="23" fillId="0" borderId="1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justify" vertical="center"/>
    </xf>
    <xf numFmtId="0" fontId="23" fillId="0" borderId="20" xfId="0" applyFont="1" applyBorder="1" applyAlignment="1">
      <alignment horizontal="center" vertical="center" wrapText="1"/>
    </xf>
    <xf numFmtId="0" fontId="6" fillId="0" borderId="0" xfId="0" applyFont="1"/>
    <xf numFmtId="0" fontId="0" fillId="0" borderId="5" xfId="0" applyFont="1" applyBorder="1" applyAlignment="1">
      <alignment vertical="top" wrapText="1"/>
    </xf>
    <xf numFmtId="0" fontId="0" fillId="2" borderId="5" xfId="0" applyFont="1" applyFill="1" applyBorder="1" applyAlignment="1">
      <alignment horizontal="justify" vertical="center" wrapText="1"/>
    </xf>
    <xf numFmtId="0" fontId="0" fillId="2" borderId="5"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24" fillId="4" borderId="10" xfId="0" applyFont="1" applyFill="1" applyBorder="1" applyAlignment="1">
      <alignment horizontal="justify" vertical="center" wrapText="1"/>
    </xf>
    <xf numFmtId="0" fontId="24" fillId="4" borderId="5"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0" xfId="0" applyFont="1" applyFill="1" applyBorder="1" applyAlignment="1">
      <alignment vertical="center" wrapText="1"/>
    </xf>
    <xf numFmtId="0" fontId="0" fillId="4" borderId="10" xfId="0" applyFont="1" applyFill="1" applyBorder="1" applyAlignment="1">
      <alignment horizontal="justify" vertical="center" wrapText="1"/>
    </xf>
    <xf numFmtId="0" fontId="0" fillId="4" borderId="5" xfId="0" applyFont="1" applyFill="1" applyBorder="1" applyAlignment="1">
      <alignment horizontal="justify" vertical="center" wrapText="1"/>
    </xf>
    <xf numFmtId="0" fontId="0" fillId="6" borderId="5" xfId="0" applyFont="1" applyFill="1" applyBorder="1" applyAlignment="1">
      <alignment horizontal="justify" vertical="center" wrapText="1"/>
    </xf>
    <xf numFmtId="0" fontId="0" fillId="6" borderId="5" xfId="0" applyFont="1" applyFill="1" applyBorder="1" applyAlignment="1">
      <alignment horizontal="center" vertical="center" wrapText="1"/>
    </xf>
    <xf numFmtId="0" fontId="0" fillId="8" borderId="5" xfId="0" applyFont="1" applyFill="1" applyBorder="1" applyAlignment="1">
      <alignment vertical="center" wrapText="1"/>
    </xf>
    <xf numFmtId="0" fontId="0" fillId="8" borderId="5" xfId="0" applyFont="1" applyFill="1" applyBorder="1" applyAlignment="1">
      <alignment horizontal="center" vertical="center" wrapText="1"/>
    </xf>
    <xf numFmtId="0" fontId="0" fillId="8" borderId="5" xfId="0" applyFont="1" applyFill="1" applyBorder="1" applyAlignment="1">
      <alignment horizontal="justify" vertical="center" wrapText="1"/>
    </xf>
    <xf numFmtId="0" fontId="22"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5" xfId="0" applyFont="1" applyBorder="1" applyAlignment="1">
      <alignment vertical="center" wrapText="1"/>
    </xf>
    <xf numFmtId="0" fontId="0" fillId="0" borderId="5" xfId="0" applyBorder="1" applyAlignment="1">
      <alignment horizontal="center" vertical="center" wrapText="1"/>
    </xf>
    <xf numFmtId="0" fontId="23" fillId="0" borderId="5" xfId="0" applyFont="1" applyBorder="1" applyAlignment="1">
      <alignment horizontal="justify" vertical="center" wrapText="1"/>
    </xf>
    <xf numFmtId="0" fontId="25" fillId="0" borderId="5" xfId="0" applyFont="1" applyBorder="1" applyAlignment="1">
      <alignment horizontal="justify" vertical="center" wrapText="1"/>
    </xf>
    <xf numFmtId="0" fontId="25" fillId="0" borderId="5" xfId="0" applyFont="1" applyBorder="1" applyAlignment="1">
      <alignment horizontal="center" vertical="center" wrapText="1"/>
    </xf>
    <xf numFmtId="0" fontId="0" fillId="5" borderId="5" xfId="0" applyFill="1" applyBorder="1"/>
    <xf numFmtId="0" fontId="6" fillId="0" borderId="5" xfId="0" applyFont="1" applyBorder="1" applyAlignment="1">
      <alignment horizontal="justify" vertical="center"/>
    </xf>
    <xf numFmtId="0" fontId="5" fillId="2" borderId="5" xfId="0" applyFont="1" applyFill="1" applyBorder="1" applyAlignment="1">
      <alignment horizontal="justify" vertical="center"/>
    </xf>
    <xf numFmtId="0" fontId="5" fillId="0" borderId="5" xfId="0" applyFont="1" applyBorder="1" applyAlignment="1">
      <alignment horizontal="justify" vertical="center"/>
    </xf>
    <xf numFmtId="0" fontId="5" fillId="2" borderId="5" xfId="0" applyFont="1" applyFill="1" applyBorder="1" applyAlignment="1">
      <alignment horizontal="center" vertical="center"/>
    </xf>
    <xf numFmtId="0" fontId="6" fillId="2" borderId="5" xfId="0" applyFont="1" applyFill="1" applyBorder="1" applyAlignment="1">
      <alignment horizontal="center"/>
    </xf>
    <xf numFmtId="0" fontId="5" fillId="0" borderId="5" xfId="0" applyFont="1" applyBorder="1" applyAlignment="1">
      <alignment horizontal="justify" vertical="center" wrapText="1"/>
    </xf>
    <xf numFmtId="0" fontId="12" fillId="5" borderId="0" xfId="0" applyFont="1" applyFill="1" applyBorder="1" applyAlignment="1" applyProtection="1">
      <alignment horizontal="center" vertical="center" wrapText="1"/>
      <protection locked="0" hidden="1"/>
    </xf>
    <xf numFmtId="0" fontId="28" fillId="5" borderId="0" xfId="0" applyFont="1" applyFill="1" applyBorder="1" applyAlignment="1" applyProtection="1">
      <alignment vertical="center" wrapText="1"/>
      <protection locked="0" hidden="1"/>
    </xf>
    <xf numFmtId="0" fontId="28" fillId="5" borderId="5" xfId="0" applyFont="1" applyFill="1" applyBorder="1" applyAlignment="1" applyProtection="1">
      <alignment vertical="center" wrapText="1"/>
      <protection locked="0" hidden="1"/>
    </xf>
    <xf numFmtId="0" fontId="12" fillId="5" borderId="0" xfId="0" applyFont="1" applyFill="1" applyBorder="1" applyAlignment="1" applyProtection="1">
      <alignment horizontal="center" vertical="center"/>
      <protection locked="0" hidden="1"/>
    </xf>
    <xf numFmtId="0" fontId="30" fillId="5" borderId="0" xfId="0" applyFont="1" applyFill="1" applyBorder="1" applyAlignment="1" applyProtection="1">
      <alignment horizontal="center" vertical="center"/>
      <protection locked="0" hidden="1"/>
    </xf>
    <xf numFmtId="0" fontId="35" fillId="5" borderId="0" xfId="0" applyFont="1" applyFill="1" applyBorder="1" applyAlignment="1">
      <alignment horizontal="center" vertical="center"/>
    </xf>
    <xf numFmtId="0" fontId="36" fillId="0" borderId="0" xfId="0" applyFont="1" applyAlignment="1">
      <alignment horizontal="center" vertical="center"/>
    </xf>
    <xf numFmtId="0" fontId="35" fillId="5" borderId="5" xfId="0" applyFont="1" applyFill="1" applyBorder="1" applyAlignment="1">
      <alignment horizontal="center" vertical="center"/>
    </xf>
    <xf numFmtId="0" fontId="35" fillId="17" borderId="15" xfId="0" applyFont="1" applyFill="1" applyBorder="1" applyAlignment="1">
      <alignment horizontal="center" vertical="center"/>
    </xf>
    <xf numFmtId="0" fontId="36" fillId="0" borderId="0" xfId="0" applyFont="1" applyAlignment="1">
      <alignment vertical="center"/>
    </xf>
    <xf numFmtId="0" fontId="37" fillId="0" borderId="5" xfId="0" applyFont="1" applyBorder="1" applyAlignment="1">
      <alignment horizontal="justify" vertical="center" wrapText="1"/>
    </xf>
    <xf numFmtId="0" fontId="37" fillId="0" borderId="5" xfId="0" applyFont="1" applyBorder="1" applyAlignment="1">
      <alignment horizontal="center" vertical="center" wrapText="1"/>
    </xf>
    <xf numFmtId="0" fontId="37" fillId="5" borderId="5" xfId="0" applyFont="1" applyFill="1" applyBorder="1" applyAlignment="1">
      <alignment vertical="center" wrapText="1"/>
    </xf>
    <xf numFmtId="0" fontId="37" fillId="0" borderId="5" xfId="0" applyFont="1" applyFill="1" applyBorder="1" applyAlignment="1">
      <alignment horizontal="center" vertical="center" wrapText="1"/>
    </xf>
    <xf numFmtId="0" fontId="37" fillId="0" borderId="5" xfId="0" applyFont="1" applyFill="1" applyBorder="1" applyAlignment="1">
      <alignment horizontal="justify" vertical="center" wrapText="1"/>
    </xf>
    <xf numFmtId="0" fontId="37" fillId="5" borderId="5" xfId="0" applyFont="1" applyFill="1" applyBorder="1" applyAlignment="1">
      <alignment horizontal="center" vertical="center"/>
    </xf>
    <xf numFmtId="0" fontId="14" fillId="18" borderId="5"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0" xfId="0" applyFont="1" applyFill="1" applyBorder="1" applyAlignment="1">
      <alignment horizontal="center" vertical="center"/>
    </xf>
    <xf numFmtId="0" fontId="38" fillId="0" borderId="0" xfId="0" applyFont="1" applyAlignment="1">
      <alignment vertical="center"/>
    </xf>
    <xf numFmtId="0" fontId="2" fillId="5" borderId="0" xfId="0" applyFont="1" applyFill="1" applyBorder="1" applyAlignment="1">
      <alignment horizontal="center" vertical="center"/>
    </xf>
    <xf numFmtId="0" fontId="37" fillId="5" borderId="5" xfId="0" applyFont="1" applyFill="1" applyBorder="1" applyAlignment="1">
      <alignment horizontal="center" vertical="center" wrapText="1"/>
    </xf>
    <xf numFmtId="0" fontId="37" fillId="5" borderId="5" xfId="0" applyFont="1" applyFill="1" applyBorder="1" applyAlignment="1">
      <alignment horizontal="justify" vertical="center" wrapText="1"/>
    </xf>
    <xf numFmtId="0" fontId="14" fillId="19" borderId="5" xfId="0" applyFont="1" applyFill="1" applyBorder="1" applyAlignment="1">
      <alignment horizontal="center" vertical="center"/>
    </xf>
    <xf numFmtId="0" fontId="37" fillId="5" borderId="0" xfId="0" applyFont="1" applyFill="1" applyBorder="1" applyAlignment="1">
      <alignment horizontal="center" vertical="center"/>
    </xf>
    <xf numFmtId="0" fontId="39" fillId="17" borderId="15" xfId="0" applyFont="1" applyFill="1" applyBorder="1" applyAlignment="1">
      <alignment horizontal="center" vertical="center"/>
    </xf>
    <xf numFmtId="0" fontId="37" fillId="17" borderId="5" xfId="0" applyFont="1" applyFill="1" applyBorder="1" applyAlignment="1">
      <alignment horizontal="center" vertical="center"/>
    </xf>
    <xf numFmtId="0" fontId="14" fillId="17" borderId="5" xfId="0" applyFont="1" applyFill="1" applyBorder="1" applyAlignment="1">
      <alignment horizontal="center" vertical="center"/>
    </xf>
    <xf numFmtId="0" fontId="39" fillId="5" borderId="15" xfId="0" applyFont="1" applyFill="1" applyBorder="1" applyAlignment="1">
      <alignment horizontal="center" vertical="center"/>
    </xf>
    <xf numFmtId="0" fontId="37" fillId="5" borderId="11" xfId="0" applyFont="1" applyFill="1" applyBorder="1" applyAlignment="1">
      <alignment horizontal="center" vertical="center"/>
    </xf>
    <xf numFmtId="0" fontId="35" fillId="5" borderId="15" xfId="0" applyFont="1" applyFill="1" applyBorder="1" applyAlignment="1">
      <alignment horizontal="center" vertical="center"/>
    </xf>
    <xf numFmtId="0" fontId="2" fillId="5" borderId="5" xfId="0" applyFont="1" applyFill="1" applyBorder="1" applyAlignment="1">
      <alignment horizontal="center" vertical="center"/>
    </xf>
    <xf numFmtId="0" fontId="35" fillId="18" borderId="5" xfId="0" applyFont="1" applyFill="1" applyBorder="1" applyAlignment="1">
      <alignment horizontal="center" vertical="center"/>
    </xf>
    <xf numFmtId="0" fontId="37" fillId="5" borderId="6" xfId="0" applyFont="1" applyFill="1" applyBorder="1" applyAlignment="1">
      <alignment horizontal="justify" vertical="center" wrapText="1"/>
    </xf>
    <xf numFmtId="0" fontId="37" fillId="5" borderId="6" xfId="0" applyFont="1" applyFill="1" applyBorder="1" applyAlignment="1">
      <alignment horizontal="center" vertical="center" wrapText="1"/>
    </xf>
    <xf numFmtId="0" fontId="14" fillId="5" borderId="5" xfId="0" applyFont="1" applyFill="1" applyBorder="1" applyAlignment="1">
      <alignment vertical="center"/>
    </xf>
    <xf numFmtId="0" fontId="35" fillId="17" borderId="15" xfId="0" applyFont="1" applyFill="1" applyBorder="1" applyAlignment="1">
      <alignment horizontal="center" vertical="center" wrapText="1"/>
    </xf>
    <xf numFmtId="0" fontId="2" fillId="5" borderId="5" xfId="0" applyFont="1" applyFill="1" applyBorder="1" applyAlignment="1">
      <alignment vertical="center" wrapText="1"/>
    </xf>
    <xf numFmtId="0" fontId="2" fillId="5" borderId="5" xfId="0" applyFont="1" applyFill="1" applyBorder="1" applyAlignment="1">
      <alignment horizontal="center" vertical="center" wrapText="1"/>
    </xf>
    <xf numFmtId="0" fontId="2" fillId="5" borderId="5" xfId="0" applyFont="1" applyFill="1" applyBorder="1" applyAlignment="1">
      <alignment horizontal="justify" vertical="center" wrapText="1"/>
    </xf>
    <xf numFmtId="0" fontId="35" fillId="5" borderId="5" xfId="0" applyFont="1" applyFill="1" applyBorder="1" applyAlignment="1">
      <alignment vertical="center"/>
    </xf>
    <xf numFmtId="0" fontId="2" fillId="5" borderId="5" xfId="0" applyFont="1" applyFill="1" applyBorder="1" applyAlignment="1">
      <alignment vertical="center"/>
    </xf>
    <xf numFmtId="0" fontId="2" fillId="5" borderId="6" xfId="0" applyFont="1" applyFill="1" applyBorder="1" applyAlignment="1">
      <alignment horizontal="justify" vertical="center" wrapText="1"/>
    </xf>
    <xf numFmtId="0" fontId="2" fillId="5" borderId="6" xfId="0" applyFont="1" applyFill="1" applyBorder="1" applyAlignment="1">
      <alignment horizontal="center" vertical="center" wrapText="1"/>
    </xf>
    <xf numFmtId="0" fontId="14" fillId="17" borderId="15" xfId="0" applyFont="1" applyFill="1" applyBorder="1" applyAlignment="1">
      <alignment horizontal="center" vertical="center" wrapText="1"/>
    </xf>
    <xf numFmtId="0" fontId="40" fillId="5" borderId="5" xfId="0" applyFont="1" applyFill="1" applyBorder="1" applyAlignment="1">
      <alignment horizontal="justify" vertical="center" wrapText="1"/>
    </xf>
    <xf numFmtId="0" fontId="40" fillId="5" borderId="5" xfId="0" applyFont="1" applyFill="1" applyBorder="1" applyAlignment="1">
      <alignment horizontal="center" vertical="center" wrapText="1"/>
    </xf>
    <xf numFmtId="0" fontId="40" fillId="5" borderId="5" xfId="0" applyFont="1" applyFill="1" applyBorder="1" applyAlignment="1">
      <alignment horizontal="left" vertical="center"/>
    </xf>
    <xf numFmtId="0" fontId="12" fillId="17" borderId="11" xfId="0" applyFont="1" applyFill="1" applyBorder="1" applyAlignment="1">
      <alignment horizontal="center" vertical="center"/>
    </xf>
    <xf numFmtId="0" fontId="35" fillId="5" borderId="0" xfId="0" applyFont="1" applyFill="1" applyBorder="1" applyAlignment="1">
      <alignment horizontal="center" vertical="center" wrapText="1"/>
    </xf>
    <xf numFmtId="0" fontId="35" fillId="17" borderId="11" xfId="0" applyFont="1" applyFill="1" applyBorder="1" applyAlignment="1">
      <alignment horizontal="center" vertical="center" wrapText="1"/>
    </xf>
    <xf numFmtId="0" fontId="37" fillId="5" borderId="10" xfId="0" applyFont="1" applyFill="1" applyBorder="1" applyAlignment="1">
      <alignment vertical="center" wrapText="1"/>
    </xf>
    <xf numFmtId="0" fontId="40" fillId="5" borderId="5" xfId="6" applyFont="1" applyFill="1" applyBorder="1" applyAlignment="1">
      <alignment horizontal="center" vertical="center" wrapText="1"/>
    </xf>
    <xf numFmtId="0" fontId="40" fillId="5" borderId="5" xfId="6" applyFont="1" applyFill="1" applyBorder="1" applyAlignment="1">
      <alignment horizontal="justify" vertical="center" wrapText="1"/>
    </xf>
    <xf numFmtId="0" fontId="40" fillId="5" borderId="5" xfId="6" applyFont="1" applyFill="1" applyBorder="1" applyAlignment="1">
      <alignment vertical="center" wrapText="1"/>
    </xf>
    <xf numFmtId="0" fontId="37" fillId="20" borderId="5" xfId="0" applyFont="1" applyFill="1" applyBorder="1" applyAlignment="1">
      <alignment horizontal="center" vertical="center" wrapText="1"/>
    </xf>
    <xf numFmtId="0" fontId="37" fillId="20" borderId="5" xfId="0" applyFont="1" applyFill="1" applyBorder="1" applyAlignment="1">
      <alignment horizontal="justify" vertical="center" wrapText="1"/>
    </xf>
    <xf numFmtId="0" fontId="38" fillId="0" borderId="0" xfId="0" applyFont="1" applyBorder="1" applyAlignment="1">
      <alignment vertical="center"/>
    </xf>
    <xf numFmtId="0" fontId="37" fillId="17" borderId="15" xfId="0" applyFont="1" applyFill="1" applyBorder="1" applyAlignment="1">
      <alignment horizontal="center" vertical="center" wrapText="1"/>
    </xf>
    <xf numFmtId="0" fontId="37" fillId="17" borderId="5" xfId="0" applyFont="1" applyFill="1" applyBorder="1" applyAlignment="1">
      <alignment vertical="center"/>
    </xf>
    <xf numFmtId="0" fontId="37" fillId="5" borderId="5" xfId="0" applyFont="1" applyFill="1" applyBorder="1" applyAlignment="1">
      <alignment vertical="center"/>
    </xf>
    <xf numFmtId="0" fontId="37" fillId="5" borderId="5" xfId="0" applyFont="1" applyFill="1" applyBorder="1" applyAlignment="1">
      <alignment horizontal="justify" vertical="center"/>
    </xf>
    <xf numFmtId="0" fontId="37" fillId="5" borderId="13" xfId="0" applyFont="1" applyFill="1" applyBorder="1" applyAlignment="1">
      <alignment horizontal="center" vertical="center" wrapText="1"/>
    </xf>
    <xf numFmtId="0" fontId="37" fillId="5" borderId="14" xfId="0" applyFont="1" applyFill="1" applyBorder="1" applyAlignment="1">
      <alignment horizontal="center" vertical="center"/>
    </xf>
    <xf numFmtId="0" fontId="37" fillId="5" borderId="14" xfId="0" applyFont="1" applyFill="1" applyBorder="1" applyAlignment="1">
      <alignment horizontal="center" vertical="center" wrapText="1"/>
    </xf>
    <xf numFmtId="0" fontId="37" fillId="5" borderId="14" xfId="0" applyFont="1" applyFill="1" applyBorder="1" applyAlignment="1">
      <alignment vertical="center"/>
    </xf>
    <xf numFmtId="0" fontId="37" fillId="5" borderId="21" xfId="0" applyFont="1" applyFill="1" applyBorder="1" applyAlignment="1">
      <alignment horizontal="justify" vertical="center" wrapText="1"/>
    </xf>
    <xf numFmtId="0" fontId="35" fillId="15" borderId="5" xfId="0" applyFont="1" applyFill="1" applyBorder="1" applyAlignment="1">
      <alignment horizontal="center" vertical="center"/>
    </xf>
    <xf numFmtId="0" fontId="41" fillId="0" borderId="0" xfId="0" applyFont="1" applyAlignment="1">
      <alignment vertical="center"/>
    </xf>
    <xf numFmtId="9" fontId="35" fillId="5" borderId="0" xfId="0" applyNumberFormat="1"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16" xfId="0" applyFont="1" applyBorder="1" applyAlignment="1">
      <alignment horizontal="center" vertical="center"/>
    </xf>
    <xf numFmtId="0" fontId="36" fillId="0" borderId="0" xfId="0" applyFont="1" applyAlignment="1">
      <alignment horizontal="justify" vertical="center"/>
    </xf>
    <xf numFmtId="0" fontId="36" fillId="0" borderId="0" xfId="0" applyFont="1" applyAlignment="1">
      <alignment horizontal="left" vertical="center"/>
    </xf>
    <xf numFmtId="0" fontId="5" fillId="21" borderId="5" xfId="0" applyFont="1" applyFill="1" applyBorder="1" applyAlignment="1">
      <alignment horizontal="center" vertical="center"/>
    </xf>
    <xf numFmtId="0" fontId="5" fillId="21" borderId="5" xfId="0" applyFont="1" applyFill="1" applyBorder="1" applyAlignment="1">
      <alignment horizontal="center" vertical="center" wrapText="1"/>
    </xf>
    <xf numFmtId="14" fontId="9" fillId="0" borderId="5" xfId="0" applyNumberFormat="1" applyFont="1" applyBorder="1" applyAlignment="1">
      <alignment horizontal="center" vertical="center"/>
    </xf>
    <xf numFmtId="14" fontId="6" fillId="0" borderId="5" xfId="0" applyNumberFormat="1" applyFont="1" applyBorder="1" applyAlignment="1">
      <alignment horizontal="center" vertical="center"/>
    </xf>
    <xf numFmtId="14" fontId="9" fillId="0" borderId="5" xfId="0" applyNumberFormat="1" applyFont="1" applyBorder="1" applyAlignment="1">
      <alignment horizontal="center" vertical="center" wrapText="1"/>
    </xf>
    <xf numFmtId="0" fontId="6" fillId="0" borderId="5" xfId="0" applyFont="1" applyBorder="1" applyAlignment="1">
      <alignment horizontal="center" vertical="center"/>
    </xf>
    <xf numFmtId="0" fontId="9" fillId="22" borderId="5" xfId="0" applyFont="1" applyFill="1" applyBorder="1" applyAlignment="1">
      <alignment vertical="center" wrapText="1"/>
    </xf>
    <xf numFmtId="0" fontId="9" fillId="22" borderId="5" xfId="0" applyFont="1" applyFill="1" applyBorder="1" applyAlignment="1">
      <alignment horizontal="center" vertical="center" wrapText="1"/>
    </xf>
    <xf numFmtId="0" fontId="9" fillId="22" borderId="5" xfId="0" applyFont="1" applyFill="1" applyBorder="1" applyAlignment="1">
      <alignment horizontal="justify" vertical="center" wrapText="1"/>
    </xf>
    <xf numFmtId="14" fontId="9" fillId="22" borderId="5" xfId="0" applyNumberFormat="1" applyFont="1" applyFill="1" applyBorder="1" applyAlignment="1">
      <alignment horizontal="center" vertical="center" wrapText="1"/>
    </xf>
    <xf numFmtId="0" fontId="6" fillId="22" borderId="5" xfId="0" applyFont="1" applyFill="1" applyBorder="1" applyAlignment="1">
      <alignment horizontal="justify" vertical="center" wrapText="1"/>
    </xf>
    <xf numFmtId="0" fontId="18" fillId="22" borderId="5" xfId="0" applyFont="1" applyFill="1" applyBorder="1" applyAlignment="1">
      <alignment horizontal="center" vertical="center"/>
    </xf>
    <xf numFmtId="0" fontId="18" fillId="22" borderId="5" xfId="0" applyFont="1" applyFill="1" applyBorder="1" applyAlignment="1">
      <alignment horizontal="center" vertical="center" wrapText="1"/>
    </xf>
    <xf numFmtId="0" fontId="6" fillId="22" borderId="5" xfId="0" applyFont="1" applyFill="1" applyBorder="1" applyAlignment="1">
      <alignment horizontal="center" vertical="center" wrapText="1"/>
    </xf>
    <xf numFmtId="0" fontId="44" fillId="22" borderId="5" xfId="7" applyFont="1" applyFill="1" applyBorder="1" applyAlignment="1">
      <alignment horizontal="justify" vertical="center" wrapText="1"/>
    </xf>
    <xf numFmtId="0" fontId="9" fillId="23" borderId="5"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horizontal="justify" vertical="center" wrapText="1"/>
    </xf>
    <xf numFmtId="0" fontId="6" fillId="0" borderId="6" xfId="0" applyFont="1" applyBorder="1" applyAlignment="1">
      <alignment horizontal="center" vertical="center" wrapText="1"/>
    </xf>
    <xf numFmtId="14" fontId="6" fillId="22" borderId="5" xfId="0" applyNumberFormat="1" applyFont="1" applyFill="1" applyBorder="1" applyAlignment="1">
      <alignment horizontal="center" vertical="center"/>
    </xf>
    <xf numFmtId="0" fontId="18" fillId="21"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horizontal="center" vertical="center" wrapText="1"/>
    </xf>
    <xf numFmtId="0" fontId="7" fillId="23" borderId="5" xfId="0" applyFont="1" applyFill="1" applyBorder="1" applyAlignment="1">
      <alignment horizontal="center" vertical="center" wrapText="1"/>
    </xf>
    <xf numFmtId="0" fontId="7" fillId="3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43" fillId="25" borderId="5" xfId="0" applyFont="1" applyFill="1" applyBorder="1" applyAlignment="1">
      <alignment horizontal="center" vertical="center" wrapText="1"/>
    </xf>
    <xf numFmtId="0" fontId="43" fillId="25" borderId="5" xfId="0" applyFont="1" applyFill="1" applyBorder="1" applyAlignment="1">
      <alignment horizontal="left" vertical="center" wrapText="1" indent="3"/>
    </xf>
    <xf numFmtId="0" fontId="43" fillId="25" borderId="7" xfId="0" applyFont="1" applyFill="1" applyBorder="1" applyAlignment="1">
      <alignment horizontal="center" vertical="center" wrapText="1"/>
    </xf>
    <xf numFmtId="0" fontId="15" fillId="0" borderId="0" xfId="0" applyFont="1"/>
    <xf numFmtId="0" fontId="46" fillId="25" borderId="5" xfId="0" applyFont="1" applyFill="1" applyBorder="1" applyAlignment="1">
      <alignment vertical="center" wrapText="1"/>
    </xf>
    <xf numFmtId="0" fontId="46" fillId="25" borderId="5" xfId="0" applyFont="1" applyFill="1" applyBorder="1" applyAlignment="1">
      <alignment horizontal="left" vertical="center" wrapText="1" indent="4"/>
    </xf>
    <xf numFmtId="0" fontId="46" fillId="25" borderId="5" xfId="0" applyFont="1" applyFill="1" applyBorder="1" applyAlignment="1">
      <alignment horizontal="center" vertical="center" wrapText="1"/>
    </xf>
    <xf numFmtId="0" fontId="15" fillId="27" borderId="5" xfId="0" applyFont="1" applyFill="1" applyBorder="1" applyAlignment="1">
      <alignment vertical="center" wrapText="1"/>
    </xf>
    <xf numFmtId="0" fontId="0" fillId="5" borderId="0" xfId="0" applyFill="1" applyAlignment="1">
      <alignment horizontal="center"/>
    </xf>
    <xf numFmtId="0" fontId="15" fillId="23" borderId="5" xfId="0" applyFont="1" applyFill="1" applyBorder="1" applyAlignment="1">
      <alignment horizontal="center" vertical="center" wrapText="1"/>
    </xf>
    <xf numFmtId="6" fontId="15"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vertical="center" wrapText="1"/>
    </xf>
    <xf numFmtId="0" fontId="15" fillId="27" borderId="5" xfId="0" applyFont="1" applyFill="1" applyBorder="1" applyAlignment="1">
      <alignment horizontal="center" vertical="center" wrapText="1"/>
    </xf>
    <xf numFmtId="0" fontId="15" fillId="0" borderId="5" xfId="0" applyFont="1" applyBorder="1" applyAlignment="1">
      <alignment horizontal="left" vertical="center" wrapText="1" indent="2"/>
    </xf>
    <xf numFmtId="0" fontId="15" fillId="23" borderId="5" xfId="0" applyFont="1" applyFill="1" applyBorder="1" applyAlignment="1">
      <alignment vertical="center" wrapText="1"/>
    </xf>
    <xf numFmtId="0" fontId="12" fillId="23" borderId="5" xfId="0" applyFont="1" applyFill="1" applyBorder="1" applyAlignment="1">
      <alignment horizontal="left" vertical="center" wrapText="1" indent="1"/>
    </xf>
    <xf numFmtId="6" fontId="49" fillId="31" borderId="5" xfId="0" applyNumberFormat="1" applyFont="1" applyFill="1" applyBorder="1" applyAlignment="1">
      <alignment horizontal="center" vertical="center" wrapText="1"/>
    </xf>
    <xf numFmtId="0" fontId="12" fillId="27" borderId="5" xfId="0" applyFont="1" applyFill="1" applyBorder="1" applyAlignment="1">
      <alignment horizontal="center" vertical="center" wrapText="1"/>
    </xf>
    <xf numFmtId="6" fontId="49" fillId="25" borderId="5" xfId="0" applyNumberFormat="1" applyFont="1" applyFill="1" applyBorder="1" applyAlignment="1">
      <alignment horizontal="center" vertical="center" wrapText="1"/>
    </xf>
    <xf numFmtId="0" fontId="35" fillId="27" borderId="5" xfId="0" applyFont="1" applyFill="1" applyBorder="1" applyAlignment="1">
      <alignment horizontal="center" vertical="center" wrapText="1"/>
    </xf>
    <xf numFmtId="0" fontId="47" fillId="0" borderId="0" xfId="0" applyFont="1" applyAlignment="1">
      <alignment vertical="center"/>
    </xf>
    <xf numFmtId="0" fontId="52" fillId="32" borderId="32" xfId="0" applyFont="1" applyFill="1" applyBorder="1" applyAlignment="1">
      <alignment horizontal="center" vertical="center" wrapText="1"/>
    </xf>
    <xf numFmtId="0" fontId="52" fillId="32" borderId="31" xfId="0" applyFont="1" applyFill="1" applyBorder="1" applyAlignment="1">
      <alignment horizontal="center" vertical="center" wrapText="1"/>
    </xf>
    <xf numFmtId="0" fontId="0" fillId="0" borderId="33" xfId="0" applyBorder="1"/>
    <xf numFmtId="0" fontId="52" fillId="32" borderId="35" xfId="0" applyFont="1" applyFill="1" applyBorder="1" applyAlignment="1">
      <alignment vertical="center" wrapText="1"/>
    </xf>
    <xf numFmtId="0" fontId="32" fillId="14" borderId="31" xfId="0" applyFont="1" applyFill="1" applyBorder="1" applyAlignment="1">
      <alignment horizontal="justify" vertical="center" wrapText="1"/>
    </xf>
    <xf numFmtId="0" fontId="52" fillId="32" borderId="36" xfId="0" applyFont="1" applyFill="1" applyBorder="1" applyAlignment="1">
      <alignment vertical="center" wrapText="1"/>
    </xf>
    <xf numFmtId="0" fontId="32" fillId="33" borderId="31" xfId="0" applyFont="1" applyFill="1" applyBorder="1" applyAlignment="1">
      <alignment horizontal="justify" vertical="center" wrapText="1"/>
    </xf>
    <xf numFmtId="0" fontId="52" fillId="32" borderId="36" xfId="0" applyFont="1" applyFill="1" applyBorder="1" applyAlignment="1">
      <alignment horizontal="justify" vertical="center" wrapText="1"/>
    </xf>
    <xf numFmtId="0" fontId="32" fillId="14" borderId="37" xfId="0" applyFont="1" applyFill="1" applyBorder="1" applyAlignment="1">
      <alignment horizontal="justify" vertical="center" wrapText="1"/>
    </xf>
    <xf numFmtId="0" fontId="32" fillId="14" borderId="38" xfId="0" applyFont="1" applyFill="1" applyBorder="1" applyAlignment="1">
      <alignment horizontal="justify" vertical="center" wrapText="1"/>
    </xf>
    <xf numFmtId="0" fontId="32" fillId="33" borderId="37" xfId="0" applyFont="1" applyFill="1" applyBorder="1" applyAlignment="1">
      <alignment vertical="center" wrapText="1"/>
    </xf>
    <xf numFmtId="0" fontId="52" fillId="32" borderId="31" xfId="0" applyFont="1" applyFill="1" applyBorder="1" applyAlignment="1">
      <alignment vertical="center" wrapText="1"/>
    </xf>
    <xf numFmtId="0" fontId="32" fillId="14" borderId="42" xfId="0" applyFont="1" applyFill="1" applyBorder="1" applyAlignment="1">
      <alignment vertical="center" wrapText="1"/>
    </xf>
    <xf numFmtId="0" fontId="32" fillId="14" borderId="37" xfId="0" applyFont="1" applyFill="1" applyBorder="1" applyAlignment="1">
      <alignment vertical="center" wrapText="1"/>
    </xf>
    <xf numFmtId="0" fontId="32" fillId="33" borderId="31" xfId="0" applyFont="1" applyFill="1" applyBorder="1" applyAlignment="1">
      <alignment vertical="center" wrapText="1"/>
    </xf>
    <xf numFmtId="0" fontId="32" fillId="14" borderId="31" xfId="0" applyFont="1" applyFill="1" applyBorder="1" applyAlignment="1">
      <alignment vertical="center" wrapText="1"/>
    </xf>
    <xf numFmtId="0" fontId="13" fillId="5" borderId="0" xfId="0" applyFont="1" applyFill="1" applyBorder="1" applyAlignment="1">
      <alignment horizontal="center" vertical="center"/>
    </xf>
    <xf numFmtId="0" fontId="5" fillId="8" borderId="5" xfId="0" applyFont="1" applyFill="1" applyBorder="1" applyAlignment="1">
      <alignment horizontal="center"/>
    </xf>
    <xf numFmtId="0" fontId="7" fillId="5"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12" borderId="5" xfId="0" applyFont="1" applyFill="1" applyBorder="1" applyAlignment="1">
      <alignment horizontal="center"/>
    </xf>
    <xf numFmtId="0" fontId="5" fillId="3" borderId="5" xfId="0" applyFont="1" applyFill="1" applyBorder="1" applyAlignment="1">
      <alignment horizontal="center"/>
    </xf>
    <xf numFmtId="0" fontId="5" fillId="5"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6" borderId="5" xfId="0" applyFont="1" applyFill="1" applyBorder="1" applyAlignment="1">
      <alignment horizontal="center"/>
    </xf>
    <xf numFmtId="0" fontId="7" fillId="4" borderId="5" xfId="0" applyFont="1" applyFill="1" applyBorder="1" applyAlignment="1">
      <alignment horizontal="center" vertical="center"/>
    </xf>
    <xf numFmtId="0" fontId="7" fillId="6" borderId="5" xfId="0" applyFont="1" applyFill="1" applyBorder="1" applyAlignment="1">
      <alignment horizontal="center" vertical="center"/>
    </xf>
    <xf numFmtId="0" fontId="5" fillId="6" borderId="5" xfId="0" applyFont="1" applyFill="1" applyBorder="1" applyAlignment="1">
      <alignment horizontal="center" vertical="center"/>
    </xf>
    <xf numFmtId="3" fontId="7" fillId="5" borderId="5" xfId="0" applyNumberFormat="1" applyFont="1" applyFill="1" applyBorder="1" applyAlignment="1">
      <alignment horizontal="center" vertical="center" wrapText="1"/>
    </xf>
    <xf numFmtId="0" fontId="7" fillId="5" borderId="5" xfId="0" applyFont="1" applyFill="1" applyBorder="1" applyAlignment="1">
      <alignment horizontal="center" vertical="center"/>
    </xf>
    <xf numFmtId="0" fontId="5" fillId="5" borderId="5" xfId="0" applyFont="1" applyFill="1" applyBorder="1" applyAlignment="1">
      <alignment horizontal="center"/>
    </xf>
    <xf numFmtId="0" fontId="7" fillId="12"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3" fontId="7" fillId="6" borderId="5"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5" xfId="0" applyFont="1" applyFill="1" applyBorder="1" applyAlignment="1">
      <alignment horizontal="center"/>
    </xf>
    <xf numFmtId="3" fontId="7" fillId="11" borderId="5" xfId="0" applyNumberFormat="1" applyFont="1" applyFill="1" applyBorder="1" applyAlignment="1">
      <alignment horizontal="center" vertical="center" wrapText="1"/>
    </xf>
    <xf numFmtId="0" fontId="5" fillId="12" borderId="5" xfId="0" applyFont="1" applyFill="1" applyBorder="1" applyAlignment="1">
      <alignment horizontal="center" vertical="center"/>
    </xf>
    <xf numFmtId="0" fontId="7" fillId="8" borderId="5" xfId="0" applyFont="1" applyFill="1" applyBorder="1" applyAlignment="1">
      <alignment horizontal="center" vertical="center"/>
    </xf>
    <xf numFmtId="0" fontId="5" fillId="11" borderId="5" xfId="0" applyFont="1" applyFill="1" applyBorder="1" applyAlignment="1">
      <alignment horizontal="center" vertical="center"/>
    </xf>
    <xf numFmtId="0" fontId="7" fillId="11" borderId="5"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18" fillId="0" borderId="5"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3"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5" xfId="0" applyFont="1" applyBorder="1" applyAlignment="1">
      <alignment horizontal="center" vertical="center" wrapText="1"/>
    </xf>
    <xf numFmtId="0" fontId="18" fillId="0" borderId="5" xfId="0" applyFont="1" applyFill="1" applyBorder="1" applyAlignment="1">
      <alignment horizontal="center" vertical="center" wrapText="1"/>
    </xf>
    <xf numFmtId="0" fontId="18" fillId="0" borderId="5" xfId="0" applyFont="1" applyBorder="1" applyAlignment="1">
      <alignment horizontal="center" vertical="center" wrapText="1"/>
    </xf>
    <xf numFmtId="0" fontId="23" fillId="0" borderId="0" xfId="0" applyFont="1" applyAlignment="1">
      <alignment horizontal="justify" vertical="center" wrapText="1"/>
    </xf>
    <xf numFmtId="0" fontId="17" fillId="12" borderId="0" xfId="0" applyFont="1" applyFill="1" applyAlignment="1">
      <alignment horizontal="center"/>
    </xf>
    <xf numFmtId="0" fontId="17" fillId="0" borderId="0" xfId="0" applyFont="1" applyAlignment="1">
      <alignment horizontal="center"/>
    </xf>
    <xf numFmtId="0" fontId="20" fillId="0" borderId="0" xfId="0" applyFont="1" applyAlignment="1">
      <alignment horizontal="justify" vertical="center" wrapText="1"/>
    </xf>
    <xf numFmtId="0" fontId="22" fillId="0" borderId="0" xfId="0" applyFont="1" applyAlignment="1">
      <alignment horizontal="center" vertical="center"/>
    </xf>
    <xf numFmtId="0" fontId="0" fillId="6" borderId="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5" xfId="0" applyFont="1" applyFill="1" applyBorder="1" applyAlignment="1">
      <alignment horizontal="justify" vertical="center" wrapText="1"/>
    </xf>
    <xf numFmtId="0" fontId="0" fillId="4" borderId="5" xfId="0" applyFont="1" applyFill="1" applyBorder="1" applyAlignment="1">
      <alignment horizontal="center" vertical="center" wrapText="1"/>
    </xf>
    <xf numFmtId="0" fontId="17" fillId="0" borderId="0" xfId="0" applyFont="1" applyBorder="1" applyAlignment="1">
      <alignment horizontal="center"/>
    </xf>
    <xf numFmtId="0" fontId="0" fillId="6" borderId="5"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8" borderId="8"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2" fillId="0" borderId="5" xfId="0" applyFont="1" applyBorder="1" applyAlignment="1">
      <alignment horizontal="justify" vertical="center" wrapText="1"/>
    </xf>
    <xf numFmtId="0" fontId="23"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0" fillId="0" borderId="5" xfId="0" applyBorder="1" applyAlignment="1">
      <alignment horizontal="center" vertical="center" wrapText="1"/>
    </xf>
    <xf numFmtId="0" fontId="23" fillId="0" borderId="5" xfId="0" applyFont="1" applyBorder="1" applyAlignment="1">
      <alignment horizontal="justify" vertical="center" wrapText="1"/>
    </xf>
    <xf numFmtId="0" fontId="17" fillId="12" borderId="5" xfId="0" applyFont="1" applyFill="1" applyBorder="1" applyAlignment="1">
      <alignment horizontal="center"/>
    </xf>
    <xf numFmtId="0" fontId="17" fillId="0" borderId="5" xfId="0" applyFont="1" applyBorder="1" applyAlignment="1">
      <alignment horizontal="center"/>
    </xf>
    <xf numFmtId="0" fontId="5" fillId="0" borderId="6"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3" xfId="0" applyFont="1" applyBorder="1" applyAlignment="1">
      <alignment horizontal="justify" vertical="center" wrapText="1"/>
    </xf>
    <xf numFmtId="0" fontId="5" fillId="2" borderId="5" xfId="0" applyFont="1" applyFill="1" applyBorder="1" applyAlignment="1">
      <alignment horizontal="justify" vertical="center" wrapText="1"/>
    </xf>
    <xf numFmtId="0" fontId="5" fillId="0" borderId="5" xfId="0" applyFont="1" applyBorder="1" applyAlignment="1">
      <alignment horizontal="justify" vertical="center" wrapText="1"/>
    </xf>
    <xf numFmtId="0" fontId="5" fillId="0" borderId="5" xfId="0" applyFont="1" applyBorder="1" applyAlignment="1">
      <alignment horizontal="center"/>
    </xf>
    <xf numFmtId="0" fontId="5" fillId="0" borderId="5" xfId="0" applyFont="1" applyBorder="1" applyAlignment="1">
      <alignment horizontal="justify" vertical="center"/>
    </xf>
    <xf numFmtId="9" fontId="35" fillId="15" borderId="10" xfId="0" applyNumberFormat="1" applyFont="1" applyFill="1" applyBorder="1" applyAlignment="1">
      <alignment horizontal="center" vertical="center"/>
    </xf>
    <xf numFmtId="9" fontId="35" fillId="15" borderId="11" xfId="0" applyNumberFormat="1" applyFont="1" applyFill="1" applyBorder="1" applyAlignment="1">
      <alignment horizontal="center" vertical="center"/>
    </xf>
    <xf numFmtId="0" fontId="2" fillId="0" borderId="0" xfId="0" applyFont="1" applyAlignment="1">
      <alignment horizontal="justify" vertical="center" wrapText="1"/>
    </xf>
    <xf numFmtId="0" fontId="14" fillId="5" borderId="10" xfId="0" applyFont="1" applyFill="1" applyBorder="1" applyAlignment="1">
      <alignment horizontal="center" vertical="center"/>
    </xf>
    <xf numFmtId="0" fontId="14" fillId="5" borderId="11" xfId="0" applyFont="1" applyFill="1" applyBorder="1" applyAlignment="1">
      <alignment horizontal="center" vertical="center"/>
    </xf>
    <xf numFmtId="0" fontId="35" fillId="15" borderId="23" xfId="0" applyFont="1" applyFill="1" applyBorder="1" applyAlignment="1">
      <alignment horizontal="center" vertical="center"/>
    </xf>
    <xf numFmtId="0" fontId="35" fillId="15" borderId="14" xfId="0" applyFont="1" applyFill="1" applyBorder="1" applyAlignment="1">
      <alignment horizontal="center" vertical="center"/>
    </xf>
    <xf numFmtId="0" fontId="35" fillId="15" borderId="21" xfId="0" applyFont="1" applyFill="1" applyBorder="1" applyAlignment="1">
      <alignment horizontal="center" vertical="center"/>
    </xf>
    <xf numFmtId="0" fontId="35" fillId="15" borderId="9" xfId="0" applyFont="1" applyFill="1" applyBorder="1" applyAlignment="1">
      <alignment horizontal="center" vertical="center"/>
    </xf>
    <xf numFmtId="0" fontId="35" fillId="15" borderId="16" xfId="0" applyFont="1" applyFill="1" applyBorder="1" applyAlignment="1">
      <alignment horizontal="center" vertical="center"/>
    </xf>
    <xf numFmtId="0" fontId="35" fillId="15" borderId="22" xfId="0" applyFont="1" applyFill="1" applyBorder="1" applyAlignment="1">
      <alignment horizontal="center" vertical="center"/>
    </xf>
    <xf numFmtId="0" fontId="35" fillId="15" borderId="6" xfId="0" applyFont="1" applyFill="1" applyBorder="1" applyAlignment="1">
      <alignment horizontal="center" vertical="center"/>
    </xf>
    <xf numFmtId="0" fontId="35" fillId="15" borderId="3" xfId="0" applyFont="1" applyFill="1" applyBorder="1" applyAlignment="1">
      <alignment horizontal="center" vertical="center"/>
    </xf>
    <xf numFmtId="0" fontId="37" fillId="5" borderId="8"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7" fillId="5" borderId="5" xfId="0" applyFont="1" applyFill="1" applyBorder="1" applyAlignment="1">
      <alignment horizontal="center" vertical="center"/>
    </xf>
    <xf numFmtId="0" fontId="37" fillId="5" borderId="5" xfId="0" applyFont="1" applyFill="1" applyBorder="1" applyAlignment="1">
      <alignment horizontal="center" vertical="center" wrapText="1"/>
    </xf>
    <xf numFmtId="0" fontId="35" fillId="5" borderId="10" xfId="0" applyFont="1" applyFill="1" applyBorder="1" applyAlignment="1">
      <alignment horizontal="center" vertical="center"/>
    </xf>
    <xf numFmtId="0" fontId="35" fillId="17" borderId="10" xfId="0" applyFont="1" applyFill="1" applyBorder="1" applyAlignment="1">
      <alignment horizontal="center" vertical="center" wrapText="1"/>
    </xf>
    <xf numFmtId="0" fontId="35" fillId="17" borderId="15" xfId="0" applyFont="1" applyFill="1" applyBorder="1" applyAlignment="1">
      <alignment horizontal="center" vertical="center" wrapText="1"/>
    </xf>
    <xf numFmtId="0" fontId="35" fillId="17" borderId="11" xfId="0" applyFont="1" applyFill="1" applyBorder="1" applyAlignment="1">
      <alignment horizontal="center" vertical="center" wrapText="1"/>
    </xf>
    <xf numFmtId="0" fontId="35" fillId="17" borderId="5" xfId="0" applyFont="1" applyFill="1" applyBorder="1" applyAlignment="1">
      <alignment horizontal="center" vertical="center" wrapText="1"/>
    </xf>
    <xf numFmtId="0" fontId="2" fillId="17" borderId="5" xfId="0" applyFont="1" applyFill="1" applyBorder="1" applyAlignment="1">
      <alignment horizontal="center" vertical="center"/>
    </xf>
    <xf numFmtId="0" fontId="39" fillId="17" borderId="10" xfId="0" applyFont="1" applyFill="1" applyBorder="1" applyAlignment="1">
      <alignment horizontal="center" vertical="center" wrapText="1"/>
    </xf>
    <xf numFmtId="0" fontId="37" fillId="17" borderId="15"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5" fillId="17" borderId="10" xfId="0" applyFont="1" applyFill="1" applyBorder="1" applyAlignment="1">
      <alignment horizontal="center" vertical="center"/>
    </xf>
    <xf numFmtId="0" fontId="35" fillId="17" borderId="15" xfId="0" applyFont="1" applyFill="1" applyBorder="1" applyAlignment="1">
      <alignment horizontal="center" vertical="center"/>
    </xf>
    <xf numFmtId="0" fontId="35" fillId="17" borderId="11" xfId="0" applyFont="1" applyFill="1" applyBorder="1" applyAlignment="1">
      <alignment horizontal="center" vertical="center"/>
    </xf>
    <xf numFmtId="0" fontId="12" fillId="17" borderId="10" xfId="0" applyFont="1" applyFill="1" applyBorder="1" applyAlignment="1">
      <alignment horizontal="center" vertical="center"/>
    </xf>
    <xf numFmtId="0" fontId="12" fillId="17" borderId="15" xfId="0" applyFont="1" applyFill="1" applyBorder="1" applyAlignment="1">
      <alignment horizontal="center" vertical="center"/>
    </xf>
    <xf numFmtId="0" fontId="12" fillId="17" borderId="11" xfId="0" applyFont="1" applyFill="1" applyBorder="1" applyAlignment="1">
      <alignment horizontal="center" vertical="center"/>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5" borderId="8" xfId="0" applyFont="1" applyFill="1" applyBorder="1" applyAlignment="1">
      <alignment horizontal="justify" vertical="center" wrapText="1"/>
    </xf>
    <xf numFmtId="0" fontId="37" fillId="5" borderId="3" xfId="0" applyFont="1" applyFill="1" applyBorder="1" applyAlignment="1">
      <alignment horizontal="justify" vertical="center" wrapText="1"/>
    </xf>
    <xf numFmtId="0" fontId="37" fillId="5" borderId="6" xfId="0" applyFont="1" applyFill="1" applyBorder="1" applyAlignment="1">
      <alignment horizontal="center" vertical="center" wrapText="1"/>
    </xf>
    <xf numFmtId="0" fontId="2" fillId="5" borderId="5" xfId="0" applyFont="1" applyFill="1" applyBorder="1" applyAlignment="1">
      <alignment horizontal="justify" vertical="center" wrapText="1"/>
    </xf>
    <xf numFmtId="0" fontId="2" fillId="5" borderId="5" xfId="0" applyFont="1" applyFill="1" applyBorder="1" applyAlignment="1">
      <alignment horizontal="center" vertical="center" wrapText="1"/>
    </xf>
    <xf numFmtId="0" fontId="35" fillId="17" borderId="5" xfId="0" applyFont="1" applyFill="1" applyBorder="1" applyAlignment="1">
      <alignment horizontal="center" vertical="center"/>
    </xf>
    <xf numFmtId="0" fontId="37" fillId="5" borderId="5" xfId="0" applyFont="1" applyFill="1" applyBorder="1" applyAlignment="1">
      <alignment horizontal="justify" vertical="center"/>
    </xf>
    <xf numFmtId="0" fontId="39" fillId="17" borderId="10" xfId="0" applyFont="1" applyFill="1" applyBorder="1" applyAlignment="1">
      <alignment horizontal="center" vertical="center"/>
    </xf>
    <xf numFmtId="0" fontId="39" fillId="17" borderId="15" xfId="0" applyFont="1" applyFill="1" applyBorder="1" applyAlignment="1">
      <alignment horizontal="center" vertical="center"/>
    </xf>
    <xf numFmtId="0" fontId="39" fillId="17" borderId="11" xfId="0" applyFont="1" applyFill="1" applyBorder="1" applyAlignment="1">
      <alignment horizontal="center" vertical="center"/>
    </xf>
    <xf numFmtId="0" fontId="35" fillId="15" borderId="5" xfId="0" applyFont="1" applyFill="1" applyBorder="1" applyAlignment="1">
      <alignment horizontal="center" vertical="center"/>
    </xf>
    <xf numFmtId="17" fontId="35" fillId="15" borderId="5" xfId="0" applyNumberFormat="1" applyFont="1" applyFill="1" applyBorder="1" applyAlignment="1">
      <alignment horizontal="center" vertical="center"/>
    </xf>
    <xf numFmtId="0" fontId="35" fillId="15" borderId="8" xfId="0" applyFont="1" applyFill="1" applyBorder="1" applyAlignment="1">
      <alignment horizontal="center" vertical="center"/>
    </xf>
    <xf numFmtId="0" fontId="28" fillId="5" borderId="6" xfId="0" applyFont="1" applyFill="1" applyBorder="1" applyAlignment="1" applyProtection="1">
      <alignment horizontal="center" vertical="center"/>
      <protection locked="0" hidden="1"/>
    </xf>
    <xf numFmtId="0" fontId="28" fillId="5" borderId="8" xfId="0" applyFont="1" applyFill="1" applyBorder="1" applyAlignment="1" applyProtection="1">
      <alignment horizontal="center" vertical="center"/>
      <protection locked="0" hidden="1"/>
    </xf>
    <xf numFmtId="0" fontId="28" fillId="5" borderId="3" xfId="0" applyFont="1" applyFill="1" applyBorder="1" applyAlignment="1" applyProtection="1">
      <alignment horizontal="center" vertical="center"/>
      <protection locked="0" hidden="1"/>
    </xf>
    <xf numFmtId="0" fontId="29" fillId="5" borderId="5" xfId="0" applyFont="1" applyFill="1" applyBorder="1" applyAlignment="1" applyProtection="1">
      <alignment horizontal="center" vertical="center" wrapText="1"/>
      <protection locked="0" hidden="1"/>
    </xf>
    <xf numFmtId="0" fontId="30" fillId="5" borderId="5" xfId="0" applyFont="1" applyFill="1" applyBorder="1" applyAlignment="1" applyProtection="1">
      <alignment horizontal="center" vertical="center" wrapText="1"/>
      <protection locked="0" hidden="1"/>
    </xf>
    <xf numFmtId="0" fontId="30" fillId="5" borderId="5" xfId="0" applyFont="1" applyFill="1" applyBorder="1" applyAlignment="1" applyProtection="1">
      <alignment horizontal="center" vertical="center"/>
      <protection locked="0" hidden="1"/>
    </xf>
    <xf numFmtId="0" fontId="28" fillId="5" borderId="10" xfId="0" applyFont="1" applyFill="1" applyBorder="1" applyAlignment="1" applyProtection="1">
      <alignment horizontal="center" vertical="center" wrapText="1"/>
      <protection locked="0" hidden="1"/>
    </xf>
    <xf numFmtId="0" fontId="28" fillId="5" borderId="15" xfId="0" applyFont="1" applyFill="1" applyBorder="1" applyAlignment="1" applyProtection="1">
      <alignment horizontal="center" vertical="center" wrapText="1"/>
      <protection locked="0" hidden="1"/>
    </xf>
    <xf numFmtId="0" fontId="28" fillId="5" borderId="11" xfId="0" applyFont="1" applyFill="1" applyBorder="1" applyAlignment="1" applyProtection="1">
      <alignment horizontal="center" vertical="center" wrapText="1"/>
      <protection locked="0" hidden="1"/>
    </xf>
    <xf numFmtId="0" fontId="32" fillId="5" borderId="10" xfId="0" applyFont="1" applyFill="1" applyBorder="1" applyAlignment="1" applyProtection="1">
      <alignment horizontal="center" vertical="center" wrapText="1"/>
      <protection locked="0" hidden="1"/>
    </xf>
    <xf numFmtId="0" fontId="32" fillId="5" borderId="15" xfId="0" applyFont="1" applyFill="1" applyBorder="1" applyAlignment="1" applyProtection="1">
      <alignment horizontal="center" vertical="center" wrapText="1"/>
      <protection locked="0" hidden="1"/>
    </xf>
    <xf numFmtId="0" fontId="32" fillId="5" borderId="11" xfId="0" applyFont="1" applyFill="1" applyBorder="1" applyAlignment="1" applyProtection="1">
      <alignment horizontal="center" vertical="center" wrapText="1"/>
      <protection locked="0" hidden="1"/>
    </xf>
    <xf numFmtId="0" fontId="30" fillId="5" borderId="15" xfId="0" applyFont="1" applyFill="1" applyBorder="1" applyAlignment="1" applyProtection="1">
      <alignment horizontal="center" vertical="center"/>
      <protection locked="0" hidden="1"/>
    </xf>
    <xf numFmtId="0" fontId="30" fillId="5" borderId="11" xfId="0" applyFont="1" applyFill="1" applyBorder="1" applyAlignment="1" applyProtection="1">
      <alignment horizontal="center" vertical="center"/>
      <protection locked="0" hidden="1"/>
    </xf>
    <xf numFmtId="0" fontId="35" fillId="15"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35" fillId="15" borderId="6" xfId="0" applyFont="1" applyFill="1" applyBorder="1" applyAlignment="1">
      <alignment horizontal="center" vertical="center" wrapText="1"/>
    </xf>
    <xf numFmtId="0" fontId="35" fillId="15" borderId="8" xfId="0" applyFont="1" applyFill="1" applyBorder="1" applyAlignment="1">
      <alignment horizontal="center" vertical="center" wrapText="1"/>
    </xf>
    <xf numFmtId="0" fontId="35" fillId="15" borderId="3" xfId="0" applyFont="1" applyFill="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30" fillId="16" borderId="5" xfId="0" applyFont="1" applyFill="1" applyBorder="1" applyAlignment="1">
      <alignment horizontal="center" vertical="center"/>
    </xf>
    <xf numFmtId="0" fontId="5" fillId="16" borderId="5" xfId="0" applyFont="1" applyFill="1" applyBorder="1" applyAlignment="1">
      <alignment horizontal="center"/>
    </xf>
    <xf numFmtId="0" fontId="30" fillId="16" borderId="14" xfId="0" applyFont="1" applyFill="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43" fillId="24" borderId="0" xfId="0" applyFont="1" applyFill="1" applyAlignment="1">
      <alignment horizontal="center"/>
    </xf>
    <xf numFmtId="0" fontId="7" fillId="16" borderId="0" xfId="0" applyFont="1" applyFill="1" applyBorder="1" applyAlignment="1">
      <alignment horizontal="center" vertical="center"/>
    </xf>
    <xf numFmtId="0" fontId="30" fillId="16" borderId="0" xfId="0" applyFont="1" applyFill="1" applyBorder="1" applyAlignment="1">
      <alignment horizontal="center" vertical="center"/>
    </xf>
    <xf numFmtId="0" fontId="18" fillId="14" borderId="6"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30" fillId="16" borderId="14" xfId="0" applyFont="1" applyFill="1" applyBorder="1" applyAlignment="1">
      <alignment horizontal="center"/>
    </xf>
    <xf numFmtId="0" fontId="18" fillId="14" borderId="5" xfId="0" applyFont="1" applyFill="1" applyBorder="1" applyAlignment="1">
      <alignment horizontal="center" vertical="center" wrapText="1"/>
    </xf>
    <xf numFmtId="0" fontId="6" fillId="0" borderId="5" xfId="0" applyFont="1" applyBorder="1" applyAlignment="1">
      <alignment vertical="center" wrapText="1"/>
    </xf>
    <xf numFmtId="0" fontId="18" fillId="21" borderId="5" xfId="0" applyFont="1" applyFill="1" applyBorder="1" applyAlignment="1">
      <alignment horizontal="center" vertical="center" wrapText="1"/>
    </xf>
    <xf numFmtId="0" fontId="9" fillId="22" borderId="5" xfId="0" applyFont="1" applyFill="1" applyBorder="1" applyAlignment="1">
      <alignment horizontal="center" vertical="center" wrapText="1"/>
    </xf>
    <xf numFmtId="14" fontId="6" fillId="22" borderId="5" xfId="0" applyNumberFormat="1" applyFont="1" applyFill="1" applyBorder="1" applyAlignment="1">
      <alignment horizontal="center" vertical="center"/>
    </xf>
    <xf numFmtId="0" fontId="18" fillId="23" borderId="5" xfId="0" applyFont="1" applyFill="1" applyBorder="1" applyAlignment="1">
      <alignment horizontal="center" vertical="center" wrapText="1"/>
    </xf>
    <xf numFmtId="0" fontId="6" fillId="0" borderId="6" xfId="0" applyFont="1" applyBorder="1" applyAlignment="1">
      <alignment horizontal="justify" vertical="center" wrapText="1"/>
    </xf>
    <xf numFmtId="0" fontId="18" fillId="22" borderId="5" xfId="0" applyFont="1" applyFill="1" applyBorder="1" applyAlignment="1">
      <alignment horizontal="center" vertical="center"/>
    </xf>
    <xf numFmtId="0" fontId="9" fillId="23" borderId="5" xfId="0" applyFont="1" applyFill="1" applyBorder="1" applyAlignment="1">
      <alignment horizontal="center" vertical="center" wrapText="1"/>
    </xf>
    <xf numFmtId="0" fontId="6" fillId="22" borderId="5" xfId="0" applyFont="1" applyFill="1" applyBorder="1" applyAlignment="1">
      <alignment horizontal="justify" vertical="center" wrapText="1"/>
    </xf>
    <xf numFmtId="0" fontId="6" fillId="22" borderId="5" xfId="0" applyFont="1" applyFill="1" applyBorder="1" applyAlignment="1">
      <alignment vertical="center" wrapText="1"/>
    </xf>
    <xf numFmtId="0" fontId="5" fillId="21" borderId="5" xfId="0" applyFont="1" applyFill="1" applyBorder="1" applyAlignment="1">
      <alignment horizontal="center" vertical="center"/>
    </xf>
    <xf numFmtId="0" fontId="49" fillId="31" borderId="5" xfId="0" applyFont="1" applyFill="1" applyBorder="1" applyAlignment="1">
      <alignment horizontal="center" vertical="center" wrapText="1"/>
    </xf>
    <xf numFmtId="0" fontId="49" fillId="25" borderId="5" xfId="0" applyFont="1" applyFill="1" applyBorder="1" applyAlignment="1">
      <alignment horizontal="center" vertical="center" wrapText="1"/>
    </xf>
    <xf numFmtId="0" fontId="7" fillId="16" borderId="0" xfId="0" applyFont="1" applyFill="1" applyAlignment="1">
      <alignment horizontal="center"/>
    </xf>
    <xf numFmtId="0" fontId="7" fillId="0" borderId="0" xfId="0" applyFont="1" applyBorder="1" applyAlignment="1">
      <alignment horizontal="center"/>
    </xf>
    <xf numFmtId="0" fontId="7" fillId="25" borderId="5" xfId="0" applyFont="1" applyFill="1" applyBorder="1" applyAlignment="1">
      <alignment horizontal="center" vertical="center" textRotation="90" wrapText="1"/>
    </xf>
    <xf numFmtId="0" fontId="45" fillId="6" borderId="26" xfId="0" applyFont="1" applyFill="1" applyBorder="1" applyAlignment="1">
      <alignment horizontal="center" vertical="center" wrapText="1"/>
    </xf>
    <xf numFmtId="0" fontId="45" fillId="6" borderId="27" xfId="0" applyFont="1" applyFill="1" applyBorder="1" applyAlignment="1">
      <alignment horizontal="center" vertical="center" wrapText="1"/>
    </xf>
    <xf numFmtId="0" fontId="7" fillId="29" borderId="12" xfId="0" applyFont="1" applyFill="1" applyBorder="1" applyAlignment="1">
      <alignment horizontal="center" vertical="center" wrapText="1"/>
    </xf>
    <xf numFmtId="0" fontId="7" fillId="29" borderId="28" xfId="0" applyFont="1" applyFill="1" applyBorder="1" applyAlignment="1">
      <alignment horizontal="center" vertical="center" wrapText="1"/>
    </xf>
    <xf numFmtId="0" fontId="7" fillId="29" borderId="29" xfId="0" applyFont="1" applyFill="1" applyBorder="1" applyAlignment="1">
      <alignment horizontal="center" vertical="center" wrapText="1"/>
    </xf>
    <xf numFmtId="0" fontId="7" fillId="28" borderId="6" xfId="0" applyFont="1" applyFill="1" applyBorder="1" applyAlignment="1">
      <alignment horizontal="center" vertical="center" textRotation="90" wrapText="1"/>
    </xf>
    <xf numFmtId="0" fontId="7" fillId="28" borderId="8" xfId="0" applyFont="1" applyFill="1" applyBorder="1" applyAlignment="1">
      <alignment horizontal="center" vertical="center" textRotation="90" wrapText="1"/>
    </xf>
    <xf numFmtId="0" fontId="7" fillId="28" borderId="2" xfId="0" applyFont="1" applyFill="1" applyBorder="1" applyAlignment="1">
      <alignment horizontal="center" vertical="center" textRotation="90" wrapText="1"/>
    </xf>
    <xf numFmtId="0" fontId="7" fillId="26" borderId="6" xfId="0" applyFont="1" applyFill="1" applyBorder="1" applyAlignment="1">
      <alignment horizontal="center" vertical="center" wrapText="1"/>
    </xf>
    <xf numFmtId="0" fontId="7" fillId="26" borderId="3" xfId="0" applyFont="1" applyFill="1" applyBorder="1" applyAlignment="1">
      <alignment horizontal="center" vertical="center" wrapText="1"/>
    </xf>
    <xf numFmtId="0" fontId="7" fillId="27" borderId="6" xfId="0" applyFont="1" applyFill="1" applyBorder="1" applyAlignment="1">
      <alignment horizontal="center" vertical="center" wrapText="1"/>
    </xf>
    <xf numFmtId="0" fontId="7" fillId="27" borderId="3" xfId="0" applyFont="1" applyFill="1" applyBorder="1" applyAlignment="1">
      <alignment horizontal="center" vertical="center" wrapText="1"/>
    </xf>
    <xf numFmtId="0" fontId="7" fillId="26" borderId="8" xfId="0" applyFont="1" applyFill="1" applyBorder="1" applyAlignment="1">
      <alignment horizontal="center" vertical="center" wrapText="1"/>
    </xf>
    <xf numFmtId="0" fontId="43" fillId="25" borderId="1" xfId="0" applyFont="1" applyFill="1" applyBorder="1" applyAlignment="1">
      <alignment horizontal="center" vertical="center" wrapText="1"/>
    </xf>
    <xf numFmtId="0" fontId="43" fillId="25" borderId="1" xfId="0" applyFont="1" applyFill="1" applyBorder="1" applyAlignment="1">
      <alignment horizontal="left" vertical="center" wrapText="1" indent="4"/>
    </xf>
    <xf numFmtId="0" fontId="43" fillId="25" borderId="25" xfId="0" applyFont="1" applyFill="1" applyBorder="1" applyAlignment="1">
      <alignment horizontal="left" vertical="center" wrapText="1" indent="4"/>
    </xf>
    <xf numFmtId="0" fontId="17" fillId="5" borderId="30" xfId="0" applyFont="1" applyFill="1" applyBorder="1" applyAlignment="1">
      <alignment horizontal="center"/>
    </xf>
    <xf numFmtId="0" fontId="12" fillId="0" borderId="5" xfId="0" applyFont="1" applyBorder="1" applyAlignment="1">
      <alignment horizontal="center" vertical="center" wrapText="1"/>
    </xf>
    <xf numFmtId="0" fontId="12" fillId="25" borderId="5" xfId="0" applyFont="1" applyFill="1" applyBorder="1" applyAlignment="1">
      <alignment horizontal="center" vertical="center" textRotation="90" wrapText="1"/>
    </xf>
    <xf numFmtId="0" fontId="12" fillId="28" borderId="5" xfId="0" applyFont="1" applyFill="1" applyBorder="1" applyAlignment="1">
      <alignment horizontal="center" vertical="center" textRotation="90" wrapText="1"/>
    </xf>
    <xf numFmtId="6" fontId="35" fillId="27" borderId="5" xfId="0" applyNumberFormat="1" applyFont="1" applyFill="1" applyBorder="1" applyAlignment="1">
      <alignment horizontal="center" vertical="center" wrapText="1"/>
    </xf>
    <xf numFmtId="0" fontId="46" fillId="25" borderId="5" xfId="0" applyFont="1" applyFill="1" applyBorder="1" applyAlignment="1">
      <alignment horizontal="center" vertical="center" wrapText="1"/>
    </xf>
    <xf numFmtId="0" fontId="48" fillId="25" borderId="5" xfId="0" applyFont="1" applyFill="1" applyBorder="1" applyAlignment="1">
      <alignment horizontal="center" vertical="center" wrapText="1"/>
    </xf>
    <xf numFmtId="0" fontId="12" fillId="27" borderId="6" xfId="0" applyFont="1" applyFill="1" applyBorder="1" applyAlignment="1">
      <alignment horizontal="center" vertical="center" wrapText="1"/>
    </xf>
    <xf numFmtId="0" fontId="12" fillId="27" borderId="3"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53" fillId="0" borderId="34" xfId="0" applyFont="1" applyBorder="1" applyAlignment="1">
      <alignment horizontal="center" vertical="center"/>
    </xf>
    <xf numFmtId="0" fontId="17" fillId="34" borderId="0" xfId="0" applyFont="1" applyFill="1" applyAlignment="1">
      <alignment horizontal="center"/>
    </xf>
    <xf numFmtId="0" fontId="50" fillId="0" borderId="0" xfId="0" applyFont="1" applyAlignment="1">
      <alignment horizontal="center" vertical="center"/>
    </xf>
    <xf numFmtId="0" fontId="52" fillId="32" borderId="39" xfId="0" applyFont="1" applyFill="1" applyBorder="1" applyAlignment="1">
      <alignment vertical="center" wrapText="1"/>
    </xf>
    <xf numFmtId="0" fontId="52" fillId="32" borderId="40" xfId="0" applyFont="1" applyFill="1" applyBorder="1" applyAlignment="1">
      <alignment vertical="center" wrapText="1"/>
    </xf>
    <xf numFmtId="0" fontId="52" fillId="32" borderId="41" xfId="0" applyFont="1" applyFill="1" applyBorder="1" applyAlignment="1">
      <alignment vertical="center" wrapText="1"/>
    </xf>
    <xf numFmtId="0" fontId="32" fillId="0" borderId="0" xfId="0" applyFont="1" applyAlignment="1">
      <alignment horizontal="justify" vertical="center" wrapText="1"/>
    </xf>
    <xf numFmtId="0" fontId="17" fillId="5" borderId="0" xfId="0" applyFont="1" applyFill="1" applyAlignment="1">
      <alignment horizontal="center"/>
    </xf>
  </cellXfs>
  <cellStyles count="8">
    <cellStyle name="Hipervínculo" xfId="7" builtinId="8"/>
    <cellStyle name="Millares" xfId="2" builtinId="3"/>
    <cellStyle name="Millares [0]" xfId="3" builtinId="6"/>
    <cellStyle name="Millares [0] 2" xfId="1"/>
    <cellStyle name="Normal" xfId="0" builtinId="0"/>
    <cellStyle name="Normal 2 2" xfId="5"/>
    <cellStyle name="Normal 4" xfId="6"/>
    <cellStyle name="Porcentaje" xfId="4" builtinId="5"/>
  </cellStyles>
  <dxfs count="4">
    <dxf>
      <font>
        <b/>
        <i val="0"/>
        <condense val="0"/>
        <extend val="0"/>
        <color auto="1"/>
      </font>
      <fill>
        <patternFill>
          <bgColor indexed="11"/>
        </patternFill>
      </fill>
    </dxf>
    <dxf>
      <fill>
        <patternFill>
          <bgColor indexed="11"/>
        </patternFill>
      </fill>
    </dxf>
    <dxf>
      <fill>
        <patternFill>
          <bgColor indexed="41"/>
        </patternFill>
      </fill>
    </dxf>
    <dxf>
      <font>
        <b/>
        <i val="0"/>
        <condense val="0"/>
        <extend val="0"/>
        <color auto="1"/>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342476</xdr:rowOff>
    </xdr:from>
    <xdr:to>
      <xdr:col>0</xdr:col>
      <xdr:colOff>3467101</xdr:colOff>
      <xdr:row>2</xdr:row>
      <xdr:rowOff>276225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42476"/>
          <a:ext cx="3467100" cy="116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657225</xdr:colOff>
      <xdr:row>4</xdr:row>
      <xdr:rowOff>28575</xdr:rowOff>
    </xdr:from>
    <xdr:to>
      <xdr:col>8</xdr:col>
      <xdr:colOff>152400</xdr:colOff>
      <xdr:row>10</xdr:row>
      <xdr:rowOff>142875</xdr:rowOff>
    </xdr:to>
    <xdr:sp macro="" textlink="">
      <xdr:nvSpPr>
        <xdr:cNvPr id="2" name="Rectángulo 1"/>
        <xdr:cNvSpPr/>
      </xdr:nvSpPr>
      <xdr:spPr>
        <a:xfrm>
          <a:off x="1771650" y="790575"/>
          <a:ext cx="4133850" cy="12573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4">
                  <a:lumMod val="60000"/>
                  <a:lumOff val="40000"/>
                </a:schemeClr>
              </a:solidFill>
            </a:rPr>
            <a:t>Plan de Acción</a:t>
          </a:r>
          <a:r>
            <a:rPr lang="en-US" sz="1100" b="1" baseline="0">
              <a:solidFill>
                <a:schemeClr val="accent4">
                  <a:lumMod val="60000"/>
                  <a:lumOff val="40000"/>
                </a:schemeClr>
              </a:solidFill>
            </a:rPr>
            <a:t>: Huila, Territorio de Vida, Sostenibilidad y  Desarrollo</a:t>
          </a:r>
        </a:p>
        <a:p>
          <a:pPr algn="ctr"/>
          <a:r>
            <a:rPr lang="en-US" sz="1100" b="1"/>
            <a:t>PROGRAMA 3299 FORTALECIMIENTO DE LA GESTIÓN Y DIRECCIÓN DEL SECTOR AMBIENTE Y DESARROLLO SOSTENIBLE  </a:t>
          </a:r>
        </a:p>
        <a:p>
          <a:pPr algn="ctr"/>
          <a:r>
            <a:rPr lang="en-US" sz="1100" b="1"/>
            <a:t>PROYECTO 329901:  FORTALECIMIENTO INSTITUCIONAL PARA LA GESTIÓN AMBIENTAL</a:t>
          </a:r>
        </a:p>
      </xdr:txBody>
    </xdr:sp>
    <xdr:clientData/>
  </xdr:twoCellAnchor>
  <xdr:twoCellAnchor>
    <xdr:from>
      <xdr:col>4</xdr:col>
      <xdr:colOff>28575</xdr:colOff>
      <xdr:row>14</xdr:row>
      <xdr:rowOff>0</xdr:rowOff>
    </xdr:from>
    <xdr:to>
      <xdr:col>6</xdr:col>
      <xdr:colOff>390525</xdr:colOff>
      <xdr:row>19</xdr:row>
      <xdr:rowOff>114300</xdr:rowOff>
    </xdr:to>
    <xdr:sp macro="" textlink="">
      <xdr:nvSpPr>
        <xdr:cNvPr id="8" name="Rectángulo redondeado 7"/>
        <xdr:cNvSpPr/>
      </xdr:nvSpPr>
      <xdr:spPr>
        <a:xfrm>
          <a:off x="2733675" y="2667000"/>
          <a:ext cx="1885950" cy="1066800"/>
        </a:xfrm>
        <a:prstGeom prst="roundRect">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Actualización e Implementacion del programa de gestión documental  $79.023.380</a:t>
          </a:r>
        </a:p>
      </xdr:txBody>
    </xdr:sp>
    <xdr:clientData/>
  </xdr:twoCellAnchor>
  <xdr:twoCellAnchor>
    <xdr:from>
      <xdr:col>0</xdr:col>
      <xdr:colOff>761999</xdr:colOff>
      <xdr:row>13</xdr:row>
      <xdr:rowOff>0</xdr:rowOff>
    </xdr:from>
    <xdr:to>
      <xdr:col>3</xdr:col>
      <xdr:colOff>542924</xdr:colOff>
      <xdr:row>20</xdr:row>
      <xdr:rowOff>152400</xdr:rowOff>
    </xdr:to>
    <xdr:sp macro="" textlink="">
      <xdr:nvSpPr>
        <xdr:cNvPr id="11" name="Flecha derecha 10"/>
        <xdr:cNvSpPr/>
      </xdr:nvSpPr>
      <xdr:spPr>
        <a:xfrm>
          <a:off x="761999" y="2476500"/>
          <a:ext cx="2066925" cy="1485900"/>
        </a:xfrm>
        <a:prstGeom prst="rightArrow">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PINAR</a:t>
          </a:r>
        </a:p>
      </xdr:txBody>
    </xdr:sp>
    <xdr:clientData/>
  </xdr:twoCellAnchor>
  <xdr:twoCellAnchor>
    <xdr:from>
      <xdr:col>4</xdr:col>
      <xdr:colOff>9525</xdr:colOff>
      <xdr:row>23</xdr:row>
      <xdr:rowOff>180975</xdr:rowOff>
    </xdr:from>
    <xdr:to>
      <xdr:col>6</xdr:col>
      <xdr:colOff>419100</xdr:colOff>
      <xdr:row>29</xdr:row>
      <xdr:rowOff>104775</xdr:rowOff>
    </xdr:to>
    <xdr:sp macro="" textlink="">
      <xdr:nvSpPr>
        <xdr:cNvPr id="18" name="Rectángulo redondeado 17"/>
        <xdr:cNvSpPr/>
      </xdr:nvSpPr>
      <xdr:spPr>
        <a:xfrm>
          <a:off x="3124200" y="4562475"/>
          <a:ext cx="1933575" cy="1066800"/>
        </a:xfrm>
        <a:prstGeom prst="roundRect">
          <a:avLst/>
        </a:prstGeom>
        <a:solidFill>
          <a:schemeClr val="accent6">
            <a:lumMod val="50000"/>
          </a:scheme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 lastClr="FFFFFF"/>
              </a:solidFill>
              <a:effectLst/>
              <a:uLnTx/>
              <a:uFillTx/>
              <a:latin typeface="Calibri" panose="020F0502020204030204"/>
              <a:ea typeface="+mn-ea"/>
              <a:cs typeface="+mn-cs"/>
            </a:rPr>
            <a:t>Implementación de política de servicio al ciudadano $16.414.737</a:t>
          </a:r>
        </a:p>
      </xdr:txBody>
    </xdr:sp>
    <xdr:clientData/>
  </xdr:twoCellAnchor>
  <xdr:twoCellAnchor>
    <xdr:from>
      <xdr:col>1</xdr:col>
      <xdr:colOff>9525</xdr:colOff>
      <xdr:row>32</xdr:row>
      <xdr:rowOff>190499</xdr:rowOff>
    </xdr:from>
    <xdr:to>
      <xdr:col>3</xdr:col>
      <xdr:colOff>495300</xdr:colOff>
      <xdr:row>41</xdr:row>
      <xdr:rowOff>28574</xdr:rowOff>
    </xdr:to>
    <xdr:sp macro="" textlink="">
      <xdr:nvSpPr>
        <xdr:cNvPr id="19" name="Flecha derecha 18"/>
        <xdr:cNvSpPr/>
      </xdr:nvSpPr>
      <xdr:spPr>
        <a:xfrm>
          <a:off x="771525" y="6286499"/>
          <a:ext cx="2009775" cy="1552575"/>
        </a:xfrm>
        <a:prstGeom prst="rightArrow">
          <a:avLst/>
        </a:prstGeom>
        <a:solidFill>
          <a:schemeClr val="accent5">
            <a:lumMod val="75000"/>
          </a:scheme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PETI</a:t>
          </a:r>
        </a:p>
      </xdr:txBody>
    </xdr:sp>
    <xdr:clientData/>
  </xdr:twoCellAnchor>
  <xdr:twoCellAnchor>
    <xdr:from>
      <xdr:col>1</xdr:col>
      <xdr:colOff>0</xdr:colOff>
      <xdr:row>23</xdr:row>
      <xdr:rowOff>1</xdr:rowOff>
    </xdr:from>
    <xdr:to>
      <xdr:col>3</xdr:col>
      <xdr:colOff>495300</xdr:colOff>
      <xdr:row>30</xdr:row>
      <xdr:rowOff>171451</xdr:rowOff>
    </xdr:to>
    <xdr:sp macro="" textlink="">
      <xdr:nvSpPr>
        <xdr:cNvPr id="29" name="Flecha derecha 28"/>
        <xdr:cNvSpPr/>
      </xdr:nvSpPr>
      <xdr:spPr>
        <a:xfrm>
          <a:off x="762000" y="4381501"/>
          <a:ext cx="2019300" cy="1504950"/>
        </a:xfrm>
        <a:prstGeom prst="rightArrow">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PLAN ANTICORRUPCIÓN</a:t>
          </a:r>
          <a:r>
            <a:rPr lang="en-US" sz="1100" b="1" baseline="0"/>
            <a:t> Y DE ATENCIÓN AL CIUDADANO</a:t>
          </a:r>
          <a:endParaRPr lang="en-US" sz="1100" b="1"/>
        </a:p>
      </xdr:txBody>
    </xdr:sp>
    <xdr:clientData/>
  </xdr:twoCellAnchor>
  <xdr:twoCellAnchor>
    <xdr:from>
      <xdr:col>3</xdr:col>
      <xdr:colOff>800100</xdr:colOff>
      <xdr:row>33</xdr:row>
      <xdr:rowOff>180975</xdr:rowOff>
    </xdr:from>
    <xdr:to>
      <xdr:col>6</xdr:col>
      <xdr:colOff>476251</xdr:colOff>
      <xdr:row>39</xdr:row>
      <xdr:rowOff>104775</xdr:rowOff>
    </xdr:to>
    <xdr:sp macro="" textlink="">
      <xdr:nvSpPr>
        <xdr:cNvPr id="34" name="Rectángulo redondeado 33"/>
        <xdr:cNvSpPr/>
      </xdr:nvSpPr>
      <xdr:spPr>
        <a:xfrm>
          <a:off x="3086100" y="6467475"/>
          <a:ext cx="2028826" cy="1066800"/>
        </a:xfrm>
        <a:prstGeom prst="roundRect">
          <a:avLst/>
        </a:prstGeom>
        <a:solidFill>
          <a:schemeClr val="accent6">
            <a:lumMod val="50000"/>
          </a:scheme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 lastClr="FFFFFF"/>
              </a:solidFill>
              <a:effectLst/>
              <a:uLnTx/>
              <a:uFillTx/>
              <a:latin typeface="Calibri" panose="020F0502020204030204"/>
              <a:ea typeface="+mn-ea"/>
              <a:cs typeface="+mn-cs"/>
            </a:rPr>
            <a:t>Actualización e Implementacion del PETI $600.000.000</a:t>
          </a:r>
        </a:p>
      </xdr:txBody>
    </xdr:sp>
    <xdr:clientData/>
  </xdr:twoCellAnchor>
  <xdr:twoCellAnchor>
    <xdr:from>
      <xdr:col>1</xdr:col>
      <xdr:colOff>0</xdr:colOff>
      <xdr:row>43</xdr:row>
      <xdr:rowOff>0</xdr:rowOff>
    </xdr:from>
    <xdr:to>
      <xdr:col>3</xdr:col>
      <xdr:colOff>485775</xdr:colOff>
      <xdr:row>51</xdr:row>
      <xdr:rowOff>28575</xdr:rowOff>
    </xdr:to>
    <xdr:sp macro="" textlink="">
      <xdr:nvSpPr>
        <xdr:cNvPr id="40" name="Flecha derecha 39"/>
        <xdr:cNvSpPr/>
      </xdr:nvSpPr>
      <xdr:spPr>
        <a:xfrm>
          <a:off x="352425" y="8191500"/>
          <a:ext cx="2009775" cy="1552575"/>
        </a:xfrm>
        <a:prstGeom prst="rightArrow">
          <a:avLst/>
        </a:prstGeom>
        <a:solidFill>
          <a:schemeClr val="accent5">
            <a:lumMod val="75000"/>
          </a:scheme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PLAN DE SEGURIDAD Y PRIVACIDAD DE LA INFORMACIÓN</a:t>
          </a:r>
        </a:p>
      </xdr:txBody>
    </xdr:sp>
    <xdr:clientData/>
  </xdr:twoCellAnchor>
  <xdr:twoCellAnchor>
    <xdr:from>
      <xdr:col>3</xdr:col>
      <xdr:colOff>790575</xdr:colOff>
      <xdr:row>43</xdr:row>
      <xdr:rowOff>152400</xdr:rowOff>
    </xdr:from>
    <xdr:to>
      <xdr:col>6</xdr:col>
      <xdr:colOff>466726</xdr:colOff>
      <xdr:row>49</xdr:row>
      <xdr:rowOff>76200</xdr:rowOff>
    </xdr:to>
    <xdr:sp macro="" textlink="">
      <xdr:nvSpPr>
        <xdr:cNvPr id="42" name="Rectángulo redondeado 41"/>
        <xdr:cNvSpPr/>
      </xdr:nvSpPr>
      <xdr:spPr>
        <a:xfrm>
          <a:off x="2667000" y="8343900"/>
          <a:ext cx="2028826" cy="1066800"/>
        </a:xfrm>
        <a:prstGeom prst="roundRect">
          <a:avLst/>
        </a:prstGeom>
        <a:solidFill>
          <a:srgbClr val="70AD47">
            <a:lumMod val="5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 lastClr="FFFFFF"/>
              </a:solidFill>
              <a:effectLst/>
              <a:uLnTx/>
              <a:uFillTx/>
              <a:latin typeface="Calibri" panose="020F0502020204030204"/>
              <a:ea typeface="+mn-ea"/>
              <a:cs typeface="+mn-cs"/>
            </a:rPr>
            <a:t>Personal outsourcing para elaboración de plan de seguridad $59.975.746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abrera/Downloads/POAI%20PROY%204.1%20de%202021%20ajuste%2025-03-2021%20OP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3.2 2021"/>
      <sheetName val="ACCIONES 3.2"/>
      <sheetName val="POAI 4.1 2021"/>
      <sheetName val="ACCIONES 4.1 13_03_2021"/>
    </sheetNames>
    <sheetDataSet>
      <sheetData sheetId="0"/>
      <sheetData sheetId="1">
        <row r="4">
          <cell r="E4">
            <v>932208158.65450013</v>
          </cell>
        </row>
      </sheetData>
      <sheetData sheetId="2"/>
      <sheetData sheetId="3">
        <row r="8">
          <cell r="F8">
            <v>6626400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hyperlink" Target="http://www.datos.gov.co/"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27"/>
  <sheetViews>
    <sheetView tabSelected="1" topLeftCell="A296" workbookViewId="0">
      <selection activeCell="A299" sqref="A299:R299"/>
    </sheetView>
  </sheetViews>
  <sheetFormatPr baseColWidth="10" defaultRowHeight="14.25" x14ac:dyDescent="0.2"/>
  <cols>
    <col min="1" max="1" width="39.5703125" style="7" customWidth="1"/>
    <col min="2" max="2" width="22.140625" style="7" customWidth="1"/>
    <col min="3" max="3" width="20.7109375" style="7" customWidth="1"/>
    <col min="4" max="4" width="14.140625" style="7" bestFit="1" customWidth="1"/>
    <col min="5" max="5" width="11.85546875" style="7" bestFit="1" customWidth="1"/>
    <col min="6" max="6" width="16.7109375" style="7" customWidth="1"/>
    <col min="7" max="7" width="15.7109375" style="7" bestFit="1" customWidth="1"/>
    <col min="8" max="8" width="20" style="7" customWidth="1"/>
    <col min="9" max="9" width="16.7109375" style="7" customWidth="1"/>
    <col min="10" max="11" width="15.5703125" style="7" bestFit="1" customWidth="1"/>
    <col min="12" max="12" width="14.42578125" style="7" bestFit="1" customWidth="1"/>
    <col min="13" max="13" width="15.7109375" style="7" customWidth="1"/>
    <col min="14" max="14" width="15.85546875" style="7" bestFit="1" customWidth="1"/>
    <col min="15" max="15" width="14.140625" style="7" bestFit="1" customWidth="1"/>
    <col min="16" max="16" width="15.7109375" style="7" bestFit="1" customWidth="1"/>
    <col min="17" max="17" width="14.7109375" style="7" customWidth="1"/>
    <col min="18" max="18" width="20.5703125" style="7" customWidth="1"/>
    <col min="19" max="19" width="15.85546875" style="7" bestFit="1" customWidth="1"/>
    <col min="20" max="16384" width="11.42578125" style="7"/>
  </cols>
  <sheetData>
    <row r="1" spans="1:18" ht="15" x14ac:dyDescent="0.25">
      <c r="A1" s="471" t="s">
        <v>301</v>
      </c>
      <c r="B1" s="471"/>
      <c r="C1" s="471"/>
      <c r="D1" s="471"/>
      <c r="E1" s="471"/>
      <c r="F1" s="471"/>
      <c r="G1" s="471"/>
      <c r="H1" s="471"/>
      <c r="I1" s="471"/>
      <c r="J1" s="471"/>
      <c r="K1" s="471"/>
      <c r="L1" s="471"/>
      <c r="M1" s="471"/>
      <c r="N1" s="471"/>
      <c r="O1" s="471"/>
      <c r="P1" s="471"/>
      <c r="Q1" s="471"/>
      <c r="R1" s="471"/>
    </row>
    <row r="2" spans="1:18" ht="15" x14ac:dyDescent="0.25">
      <c r="A2" s="471" t="s">
        <v>236</v>
      </c>
      <c r="B2" s="471"/>
      <c r="C2" s="471"/>
      <c r="D2" s="471"/>
      <c r="E2" s="471"/>
      <c r="F2" s="471"/>
      <c r="G2" s="471"/>
      <c r="H2" s="471"/>
      <c r="I2" s="471"/>
      <c r="J2" s="471"/>
      <c r="K2" s="471"/>
      <c r="L2" s="471"/>
      <c r="M2" s="471"/>
      <c r="N2" s="471"/>
      <c r="O2" s="471"/>
      <c r="P2" s="471"/>
      <c r="Q2" s="471"/>
      <c r="R2" s="471"/>
    </row>
    <row r="3" spans="1:18" ht="15" customHeight="1" x14ac:dyDescent="0.2">
      <c r="A3" s="472" t="s">
        <v>249</v>
      </c>
      <c r="B3" s="472"/>
      <c r="C3" s="472"/>
      <c r="D3" s="472"/>
      <c r="E3" s="472"/>
      <c r="F3" s="472"/>
      <c r="G3" s="472"/>
      <c r="H3" s="472"/>
      <c r="I3" s="472"/>
      <c r="J3" s="472"/>
      <c r="K3" s="472"/>
      <c r="L3" s="472"/>
      <c r="M3" s="472"/>
      <c r="N3" s="472"/>
      <c r="O3" s="472"/>
      <c r="P3" s="472"/>
      <c r="Q3" s="472"/>
      <c r="R3" s="472"/>
    </row>
    <row r="4" spans="1:18" ht="15.75" customHeight="1" x14ac:dyDescent="0.2">
      <c r="A4" s="473" t="s">
        <v>0</v>
      </c>
      <c r="B4" s="473"/>
      <c r="C4" s="473"/>
      <c r="D4" s="473"/>
      <c r="E4" s="473"/>
      <c r="F4" s="473"/>
      <c r="G4" s="473"/>
      <c r="H4" s="473"/>
      <c r="I4" s="473"/>
      <c r="J4" s="473"/>
      <c r="K4" s="473"/>
      <c r="L4" s="473"/>
      <c r="M4" s="473"/>
      <c r="N4" s="473"/>
      <c r="O4" s="473"/>
      <c r="P4" s="473"/>
      <c r="Q4" s="473"/>
      <c r="R4" s="473"/>
    </row>
    <row r="5" spans="1:18" ht="15.75" customHeight="1" x14ac:dyDescent="0.2">
      <c r="A5" s="460" t="s">
        <v>1</v>
      </c>
      <c r="B5" s="460" t="s">
        <v>2</v>
      </c>
      <c r="C5" s="460" t="s">
        <v>3</v>
      </c>
      <c r="D5" s="460" t="s">
        <v>4</v>
      </c>
      <c r="E5" s="460" t="s">
        <v>5</v>
      </c>
      <c r="F5" s="460" t="s">
        <v>241</v>
      </c>
      <c r="G5" s="474" t="s">
        <v>238</v>
      </c>
      <c r="H5" s="474"/>
      <c r="I5" s="474"/>
      <c r="J5" s="474"/>
      <c r="K5" s="474"/>
      <c r="L5" s="474"/>
      <c r="M5" s="475" t="s">
        <v>237</v>
      </c>
      <c r="N5" s="475"/>
      <c r="O5" s="475"/>
      <c r="P5" s="475"/>
      <c r="Q5" s="475"/>
      <c r="R5" s="460" t="s">
        <v>8</v>
      </c>
    </row>
    <row r="6" spans="1:18" ht="45" x14ac:dyDescent="0.2">
      <c r="A6" s="460"/>
      <c r="B6" s="460"/>
      <c r="C6" s="460"/>
      <c r="D6" s="460"/>
      <c r="E6" s="460"/>
      <c r="F6" s="460"/>
      <c r="G6" s="48" t="s">
        <v>39</v>
      </c>
      <c r="H6" s="158" t="s">
        <v>6</v>
      </c>
      <c r="I6" s="158" t="s">
        <v>41</v>
      </c>
      <c r="J6" s="158" t="s">
        <v>42</v>
      </c>
      <c r="K6" s="158" t="s">
        <v>7</v>
      </c>
      <c r="L6" s="158" t="s">
        <v>43</v>
      </c>
      <c r="M6" s="159" t="s">
        <v>239</v>
      </c>
      <c r="N6" s="159" t="s">
        <v>39</v>
      </c>
      <c r="O6" s="159" t="s">
        <v>42</v>
      </c>
      <c r="P6" s="159" t="s">
        <v>41</v>
      </c>
      <c r="Q6" s="159" t="s">
        <v>37</v>
      </c>
      <c r="R6" s="460"/>
    </row>
    <row r="7" spans="1:18" ht="57" x14ac:dyDescent="0.2">
      <c r="A7" s="37" t="s">
        <v>9</v>
      </c>
      <c r="B7" s="20"/>
      <c r="C7" s="17"/>
      <c r="D7" s="9" t="s">
        <v>10</v>
      </c>
      <c r="E7" s="9">
        <v>100</v>
      </c>
      <c r="F7" s="39">
        <v>101008994</v>
      </c>
      <c r="G7" s="14"/>
      <c r="H7" s="5">
        <f>SUM(H8+H9+H10+H11+H12+H13)</f>
        <v>101008994</v>
      </c>
      <c r="I7" s="5"/>
      <c r="J7" s="5"/>
      <c r="K7" s="5">
        <f>SUM(K8:K13)</f>
        <v>0</v>
      </c>
      <c r="L7" s="5"/>
      <c r="M7" s="5">
        <f>SUM(M8:M13)</f>
        <v>105476736</v>
      </c>
      <c r="N7" s="5"/>
      <c r="O7" s="5"/>
      <c r="P7" s="5"/>
      <c r="Q7" s="5"/>
      <c r="R7" s="14">
        <f>SUM(G7:Q7)</f>
        <v>206485730</v>
      </c>
    </row>
    <row r="8" spans="1:18" ht="28.5" x14ac:dyDescent="0.2">
      <c r="A8" s="17" t="s">
        <v>11</v>
      </c>
      <c r="B8" s="15" t="s">
        <v>12</v>
      </c>
      <c r="C8" s="15">
        <v>7490</v>
      </c>
      <c r="D8" s="9" t="s">
        <v>13</v>
      </c>
      <c r="E8" s="9">
        <v>1</v>
      </c>
      <c r="F8" s="38">
        <v>44176000</v>
      </c>
      <c r="G8" s="4"/>
      <c r="H8" s="1">
        <v>44176000</v>
      </c>
      <c r="I8" s="1"/>
      <c r="J8" s="1"/>
      <c r="K8" s="2"/>
      <c r="L8" s="2"/>
      <c r="M8" s="2">
        <v>23276736</v>
      </c>
      <c r="N8" s="2"/>
      <c r="O8" s="2"/>
      <c r="P8" s="2"/>
      <c r="Q8" s="2"/>
      <c r="R8" s="14">
        <f t="shared" ref="R8:R16" si="0">SUM(G8:Q8)</f>
        <v>67452736</v>
      </c>
    </row>
    <row r="9" spans="1:18" ht="42.75" x14ac:dyDescent="0.2">
      <c r="A9" s="17" t="s">
        <v>14</v>
      </c>
      <c r="B9" s="15" t="s">
        <v>15</v>
      </c>
      <c r="C9" s="15">
        <v>130</v>
      </c>
      <c r="D9" s="9" t="s">
        <v>13</v>
      </c>
      <c r="E9" s="9">
        <v>1</v>
      </c>
      <c r="F9" s="38">
        <v>20077490</v>
      </c>
      <c r="G9" s="4"/>
      <c r="H9" s="16">
        <v>20077490</v>
      </c>
      <c r="I9" s="16"/>
      <c r="J9" s="16"/>
      <c r="K9" s="2"/>
      <c r="L9" s="2"/>
      <c r="M9" s="2"/>
      <c r="N9" s="2"/>
      <c r="O9" s="2"/>
      <c r="P9" s="2"/>
      <c r="Q9" s="2"/>
      <c r="R9" s="14">
        <f t="shared" si="0"/>
        <v>20077490</v>
      </c>
    </row>
    <row r="10" spans="1:18" ht="28.5" x14ac:dyDescent="0.2">
      <c r="A10" s="17" t="s">
        <v>16</v>
      </c>
      <c r="B10" s="15" t="s">
        <v>15</v>
      </c>
      <c r="C10" s="15">
        <v>2821</v>
      </c>
      <c r="D10" s="9" t="s">
        <v>17</v>
      </c>
      <c r="E10" s="9">
        <v>2</v>
      </c>
      <c r="F10" s="38">
        <v>12000000</v>
      </c>
      <c r="G10" s="4"/>
      <c r="H10" s="16">
        <v>12000000</v>
      </c>
      <c r="I10" s="16"/>
      <c r="J10" s="16"/>
      <c r="K10" s="2"/>
      <c r="L10" s="2"/>
      <c r="M10" s="16">
        <v>20080000</v>
      </c>
      <c r="N10" s="16"/>
      <c r="O10" s="16"/>
      <c r="P10" s="16"/>
      <c r="Q10" s="16"/>
      <c r="R10" s="14">
        <f t="shared" si="0"/>
        <v>32080000</v>
      </c>
    </row>
    <row r="11" spans="1:18" ht="28.5" x14ac:dyDescent="0.2">
      <c r="A11" s="17" t="s">
        <v>18</v>
      </c>
      <c r="B11" s="15" t="s">
        <v>19</v>
      </c>
      <c r="C11" s="15" t="s">
        <v>20</v>
      </c>
      <c r="D11" s="9" t="s">
        <v>17</v>
      </c>
      <c r="E11" s="9">
        <v>1</v>
      </c>
      <c r="F11" s="38">
        <v>9755504</v>
      </c>
      <c r="G11" s="4"/>
      <c r="H11" s="16">
        <v>9755504</v>
      </c>
      <c r="I11" s="16"/>
      <c r="J11" s="16"/>
      <c r="K11" s="2"/>
      <c r="L11" s="2"/>
      <c r="M11" s="16">
        <v>30120000</v>
      </c>
      <c r="N11" s="16"/>
      <c r="O11" s="16"/>
      <c r="P11" s="16"/>
      <c r="Q11" s="16"/>
      <c r="R11" s="14">
        <f t="shared" si="0"/>
        <v>39875504</v>
      </c>
    </row>
    <row r="12" spans="1:18" ht="28.5" x14ac:dyDescent="0.2">
      <c r="A12" s="17" t="s">
        <v>21</v>
      </c>
      <c r="B12" s="15" t="s">
        <v>22</v>
      </c>
      <c r="C12" s="15">
        <v>149</v>
      </c>
      <c r="D12" s="9" t="s">
        <v>13</v>
      </c>
      <c r="E12" s="9">
        <v>1</v>
      </c>
      <c r="F12" s="38">
        <v>5000000</v>
      </c>
      <c r="G12" s="4"/>
      <c r="H12" s="1">
        <v>5000000</v>
      </c>
      <c r="I12" s="1"/>
      <c r="J12" s="1"/>
      <c r="K12" s="3"/>
      <c r="L12" s="3"/>
      <c r="M12" s="16"/>
      <c r="N12" s="16"/>
      <c r="O12" s="16"/>
      <c r="P12" s="16"/>
      <c r="Q12" s="16"/>
      <c r="R12" s="14">
        <f t="shared" si="0"/>
        <v>5000000</v>
      </c>
    </row>
    <row r="13" spans="1:18" ht="42.75" x14ac:dyDescent="0.2">
      <c r="A13" s="17" t="s">
        <v>23</v>
      </c>
      <c r="B13" s="15" t="s">
        <v>12</v>
      </c>
      <c r="C13" s="15">
        <v>7490</v>
      </c>
      <c r="D13" s="9" t="s">
        <v>13</v>
      </c>
      <c r="E13" s="9">
        <v>1</v>
      </c>
      <c r="F13" s="38">
        <v>10000000</v>
      </c>
      <c r="G13" s="4"/>
      <c r="H13" s="16">
        <v>10000000</v>
      </c>
      <c r="I13" s="16"/>
      <c r="J13" s="16"/>
      <c r="K13" s="16"/>
      <c r="L13" s="16"/>
      <c r="M13" s="16">
        <v>32000000</v>
      </c>
      <c r="N13" s="16"/>
      <c r="O13" s="16"/>
      <c r="P13" s="16"/>
      <c r="Q13" s="16"/>
      <c r="R13" s="14">
        <f t="shared" si="0"/>
        <v>42000000</v>
      </c>
    </row>
    <row r="14" spans="1:18" ht="42.75" x14ac:dyDescent="0.2">
      <c r="A14" s="37" t="s">
        <v>24</v>
      </c>
      <c r="B14" s="15"/>
      <c r="C14" s="15"/>
      <c r="D14" s="9" t="s">
        <v>13</v>
      </c>
      <c r="E14" s="9">
        <v>1</v>
      </c>
      <c r="F14" s="39">
        <v>94573406</v>
      </c>
      <c r="G14" s="4"/>
      <c r="H14" s="4">
        <f>SUM(H15+H16)</f>
        <v>94573406</v>
      </c>
      <c r="I14" s="4"/>
      <c r="J14" s="4"/>
      <c r="K14" s="4">
        <f>SUM(K15:K16)</f>
        <v>0</v>
      </c>
      <c r="L14" s="4"/>
      <c r="M14" s="4">
        <v>0</v>
      </c>
      <c r="N14" s="4"/>
      <c r="O14" s="4"/>
      <c r="P14" s="4"/>
      <c r="Q14" s="4"/>
      <c r="R14" s="14">
        <f t="shared" si="0"/>
        <v>94573406</v>
      </c>
    </row>
    <row r="15" spans="1:18" ht="28.5" x14ac:dyDescent="0.2">
      <c r="A15" s="17" t="s">
        <v>247</v>
      </c>
      <c r="B15" s="15" t="s">
        <v>25</v>
      </c>
      <c r="C15" s="15">
        <v>4921</v>
      </c>
      <c r="D15" s="9" t="s">
        <v>13</v>
      </c>
      <c r="E15" s="9">
        <v>1</v>
      </c>
      <c r="F15" s="38">
        <v>14296800</v>
      </c>
      <c r="G15" s="4"/>
      <c r="H15" s="5">
        <v>14296800</v>
      </c>
      <c r="I15" s="5"/>
      <c r="J15" s="5"/>
      <c r="K15" s="3"/>
      <c r="L15" s="3"/>
      <c r="M15" s="6">
        <v>0</v>
      </c>
      <c r="N15" s="3"/>
      <c r="O15" s="3"/>
      <c r="P15" s="3"/>
      <c r="Q15" s="3"/>
      <c r="R15" s="14">
        <f t="shared" si="0"/>
        <v>14296800</v>
      </c>
    </row>
    <row r="16" spans="1:18" x14ac:dyDescent="0.2">
      <c r="A16" s="17" t="s">
        <v>26</v>
      </c>
      <c r="B16" s="15" t="s">
        <v>12</v>
      </c>
      <c r="C16" s="15">
        <v>7490</v>
      </c>
      <c r="D16" s="9" t="s">
        <v>13</v>
      </c>
      <c r="E16" s="9">
        <v>1</v>
      </c>
      <c r="F16" s="38">
        <v>80276606</v>
      </c>
      <c r="G16" s="4"/>
      <c r="H16" s="4">
        <v>80276606</v>
      </c>
      <c r="I16" s="4"/>
      <c r="J16" s="4"/>
      <c r="K16" s="3"/>
      <c r="L16" s="3"/>
      <c r="M16" s="3"/>
      <c r="N16" s="3"/>
      <c r="O16" s="3"/>
      <c r="P16" s="3"/>
      <c r="Q16" s="3"/>
      <c r="R16" s="14">
        <f t="shared" si="0"/>
        <v>80276606</v>
      </c>
    </row>
    <row r="17" spans="1:19" ht="15" x14ac:dyDescent="0.25">
      <c r="A17" s="49" t="s">
        <v>27</v>
      </c>
      <c r="B17" s="49"/>
      <c r="C17" s="49"/>
      <c r="D17" s="50"/>
      <c r="E17" s="50"/>
      <c r="F17" s="50">
        <f>+F14+F7</f>
        <v>195582400</v>
      </c>
      <c r="G17" s="50"/>
      <c r="H17" s="51">
        <f>+H14+H7</f>
        <v>195582400</v>
      </c>
      <c r="I17" s="51"/>
      <c r="J17" s="51"/>
      <c r="K17" s="52"/>
      <c r="L17" s="52"/>
      <c r="M17" s="53">
        <f>+M7</f>
        <v>105476736</v>
      </c>
      <c r="N17" s="53"/>
      <c r="O17" s="53"/>
      <c r="P17" s="53"/>
      <c r="Q17" s="53"/>
      <c r="R17" s="53">
        <f>+R7+R14</f>
        <v>301059136</v>
      </c>
    </row>
    <row r="18" spans="1:19" ht="15" x14ac:dyDescent="0.25">
      <c r="A18" s="458" t="s">
        <v>1166</v>
      </c>
      <c r="B18" s="458"/>
      <c r="C18" s="458"/>
      <c r="D18" s="458"/>
      <c r="E18" s="458"/>
      <c r="F18" s="458"/>
      <c r="G18" s="458"/>
      <c r="H18" s="458"/>
      <c r="I18" s="458"/>
      <c r="J18" s="458"/>
      <c r="K18" s="458"/>
      <c r="L18" s="458"/>
      <c r="M18" s="458"/>
      <c r="N18" s="458"/>
      <c r="O18" s="458"/>
      <c r="P18" s="458"/>
      <c r="Q18" s="458"/>
      <c r="R18" s="458"/>
    </row>
    <row r="19" spans="1:19" ht="15" x14ac:dyDescent="0.2">
      <c r="A19" s="470" t="s">
        <v>1</v>
      </c>
      <c r="B19" s="459" t="s">
        <v>2</v>
      </c>
      <c r="C19" s="459" t="s">
        <v>3</v>
      </c>
      <c r="D19" s="459" t="s">
        <v>4</v>
      </c>
      <c r="E19" s="459" t="s">
        <v>5</v>
      </c>
      <c r="F19" s="459" t="s">
        <v>241</v>
      </c>
      <c r="G19" s="467" t="s">
        <v>238</v>
      </c>
      <c r="H19" s="467"/>
      <c r="I19" s="467"/>
      <c r="J19" s="467"/>
      <c r="K19" s="467"/>
      <c r="L19" s="467"/>
      <c r="M19" s="466" t="s">
        <v>237</v>
      </c>
      <c r="N19" s="466"/>
      <c r="O19" s="466"/>
      <c r="P19" s="466"/>
      <c r="Q19" s="466"/>
      <c r="R19" s="469" t="s">
        <v>8</v>
      </c>
    </row>
    <row r="20" spans="1:19" ht="45" x14ac:dyDescent="0.2">
      <c r="A20" s="470"/>
      <c r="B20" s="459"/>
      <c r="C20" s="459"/>
      <c r="D20" s="459"/>
      <c r="E20" s="459"/>
      <c r="F20" s="459"/>
      <c r="G20" s="158" t="s">
        <v>39</v>
      </c>
      <c r="H20" s="158" t="s">
        <v>6</v>
      </c>
      <c r="I20" s="158" t="s">
        <v>41</v>
      </c>
      <c r="J20" s="158" t="s">
        <v>42</v>
      </c>
      <c r="K20" s="158" t="s">
        <v>37</v>
      </c>
      <c r="L20" s="158" t="s">
        <v>43</v>
      </c>
      <c r="M20" s="159" t="s">
        <v>40</v>
      </c>
      <c r="N20" s="159" t="s">
        <v>39</v>
      </c>
      <c r="O20" s="159" t="s">
        <v>42</v>
      </c>
      <c r="P20" s="159" t="s">
        <v>41</v>
      </c>
      <c r="Q20" s="159" t="s">
        <v>37</v>
      </c>
      <c r="R20" s="469"/>
    </row>
    <row r="21" spans="1:19" ht="42.75" x14ac:dyDescent="0.2">
      <c r="A21" s="37" t="s">
        <v>28</v>
      </c>
      <c r="B21" s="17"/>
      <c r="C21" s="17"/>
      <c r="D21" s="9" t="s">
        <v>10</v>
      </c>
      <c r="E21" s="9">
        <v>100</v>
      </c>
      <c r="F21" s="45">
        <f>+F22+F27+F30+F31</f>
        <v>201056000</v>
      </c>
      <c r="G21" s="9"/>
      <c r="H21" s="45">
        <f>+H22+H27+H30+H31</f>
        <v>201056000</v>
      </c>
      <c r="I21" s="3"/>
      <c r="J21" s="3"/>
      <c r="K21" s="3"/>
      <c r="L21" s="3"/>
      <c r="M21" s="46">
        <f>+M22+M27+M30</f>
        <v>82000000</v>
      </c>
      <c r="N21" s="2"/>
      <c r="O21" s="2"/>
      <c r="P21" s="2"/>
      <c r="Q21" s="2"/>
      <c r="R21" s="46">
        <f>SUM(H21:Q21)</f>
        <v>283056000</v>
      </c>
    </row>
    <row r="22" spans="1:19" ht="42.75" x14ac:dyDescent="0.2">
      <c r="A22" s="36" t="s">
        <v>29</v>
      </c>
      <c r="B22" s="31"/>
      <c r="C22" s="31"/>
      <c r="D22" s="9" t="s">
        <v>13</v>
      </c>
      <c r="E22" s="9">
        <v>1</v>
      </c>
      <c r="F22" s="41">
        <f>SUM(F23:F26)</f>
        <v>112055998</v>
      </c>
      <c r="G22" s="31"/>
      <c r="H22" s="40">
        <f>SUM(H23:H25)</f>
        <v>112055998</v>
      </c>
      <c r="I22" s="2"/>
      <c r="J22" s="2"/>
      <c r="K22" s="3"/>
      <c r="L22" s="3"/>
      <c r="M22" s="40">
        <f>SUM(M23:M26)</f>
        <v>24598000</v>
      </c>
      <c r="N22" s="2"/>
      <c r="O22" s="2"/>
      <c r="P22" s="2"/>
      <c r="Q22" s="2"/>
      <c r="R22" s="40">
        <f t="shared" ref="R22:R33" si="1">SUM(G22:Q22)</f>
        <v>136653998</v>
      </c>
      <c r="S22" s="47"/>
    </row>
    <row r="23" spans="1:19" x14ac:dyDescent="0.2">
      <c r="A23" s="17" t="s">
        <v>243</v>
      </c>
      <c r="B23" s="18" t="s">
        <v>12</v>
      </c>
      <c r="C23" s="18">
        <v>7490</v>
      </c>
      <c r="D23" s="9" t="s">
        <v>30</v>
      </c>
      <c r="E23" s="9">
        <v>10</v>
      </c>
      <c r="F23" s="38">
        <v>40520998</v>
      </c>
      <c r="G23" s="16"/>
      <c r="H23" s="16">
        <v>40520998</v>
      </c>
      <c r="I23" s="16"/>
      <c r="J23" s="16"/>
      <c r="K23" s="3"/>
      <c r="L23" s="3"/>
      <c r="M23" s="2">
        <v>0</v>
      </c>
      <c r="N23" s="2"/>
      <c r="O23" s="2"/>
      <c r="P23" s="2"/>
      <c r="Q23" s="2"/>
      <c r="R23" s="2">
        <f t="shared" si="1"/>
        <v>40520998</v>
      </c>
    </row>
    <row r="24" spans="1:19" x14ac:dyDescent="0.2">
      <c r="A24" s="17" t="s">
        <v>244</v>
      </c>
      <c r="B24" s="18" t="s">
        <v>12</v>
      </c>
      <c r="C24" s="18">
        <v>7490</v>
      </c>
      <c r="D24" s="9" t="s">
        <v>30</v>
      </c>
      <c r="E24" s="9">
        <v>10</v>
      </c>
      <c r="F24" s="38">
        <v>38152000</v>
      </c>
      <c r="G24" s="8"/>
      <c r="H24" s="16">
        <v>38152000</v>
      </c>
      <c r="I24" s="16"/>
      <c r="J24" s="16"/>
      <c r="K24" s="3"/>
      <c r="L24" s="3"/>
      <c r="M24" s="2">
        <v>0</v>
      </c>
      <c r="N24" s="2"/>
      <c r="O24" s="2"/>
      <c r="P24" s="2"/>
      <c r="Q24" s="2"/>
      <c r="R24" s="2">
        <f t="shared" si="1"/>
        <v>38152000</v>
      </c>
    </row>
    <row r="25" spans="1:19" x14ac:dyDescent="0.2">
      <c r="A25" s="17" t="s">
        <v>242</v>
      </c>
      <c r="B25" s="18" t="s">
        <v>12</v>
      </c>
      <c r="C25" s="18">
        <v>7490</v>
      </c>
      <c r="D25" s="9" t="s">
        <v>30</v>
      </c>
      <c r="E25" s="9">
        <v>9.5</v>
      </c>
      <c r="F25" s="38">
        <v>33383000</v>
      </c>
      <c r="G25" s="16"/>
      <c r="H25" s="16">
        <v>33383000</v>
      </c>
      <c r="I25" s="16"/>
      <c r="J25" s="16"/>
      <c r="K25" s="3"/>
      <c r="L25" s="3"/>
      <c r="M25" s="2">
        <v>0</v>
      </c>
      <c r="N25" s="2"/>
      <c r="O25" s="2"/>
      <c r="P25" s="2"/>
      <c r="Q25" s="2"/>
      <c r="R25" s="2">
        <f t="shared" si="1"/>
        <v>33383000</v>
      </c>
    </row>
    <row r="26" spans="1:19" x14ac:dyDescent="0.2">
      <c r="A26" s="17" t="s">
        <v>31</v>
      </c>
      <c r="B26" s="18" t="s">
        <v>12</v>
      </c>
      <c r="C26" s="18">
        <v>7490</v>
      </c>
      <c r="D26" s="9" t="s">
        <v>30</v>
      </c>
      <c r="E26" s="9">
        <v>7</v>
      </c>
      <c r="F26" s="9"/>
      <c r="G26" s="16"/>
      <c r="H26" s="16"/>
      <c r="I26" s="16"/>
      <c r="J26" s="16"/>
      <c r="K26" s="3"/>
      <c r="L26" s="3"/>
      <c r="M26" s="16">
        <v>24598000</v>
      </c>
      <c r="N26" s="16"/>
      <c r="O26" s="16"/>
      <c r="P26" s="16"/>
      <c r="Q26" s="16"/>
      <c r="R26" s="2">
        <f t="shared" si="1"/>
        <v>24598000</v>
      </c>
    </row>
    <row r="27" spans="1:19" x14ac:dyDescent="0.2">
      <c r="A27" s="36" t="s">
        <v>245</v>
      </c>
      <c r="B27" s="31"/>
      <c r="C27" s="31"/>
      <c r="D27" s="9" t="s">
        <v>13</v>
      </c>
      <c r="E27" s="9">
        <v>1</v>
      </c>
      <c r="F27" s="41">
        <f>+F28+F29</f>
        <v>27108000</v>
      </c>
      <c r="G27" s="31"/>
      <c r="H27" s="40">
        <f>+F27</f>
        <v>27108000</v>
      </c>
      <c r="I27" s="2"/>
      <c r="J27" s="2"/>
      <c r="K27" s="3"/>
      <c r="L27" s="3"/>
      <c r="M27" s="40">
        <f>+M28+M29</f>
        <v>30000000</v>
      </c>
      <c r="N27" s="2"/>
      <c r="O27" s="2"/>
      <c r="P27" s="2"/>
      <c r="Q27" s="2"/>
      <c r="R27" s="40">
        <f t="shared" si="1"/>
        <v>57108000</v>
      </c>
    </row>
    <row r="28" spans="1:19" x14ac:dyDescent="0.2">
      <c r="A28" s="17" t="s">
        <v>246</v>
      </c>
      <c r="B28" s="18" t="s">
        <v>12</v>
      </c>
      <c r="C28" s="18">
        <v>7490</v>
      </c>
      <c r="D28" s="9" t="s">
        <v>30</v>
      </c>
      <c r="E28" s="9">
        <v>7.5</v>
      </c>
      <c r="F28" s="38">
        <v>27108000</v>
      </c>
      <c r="G28" s="8"/>
      <c r="H28" s="8">
        <f>+F28</f>
        <v>27108000</v>
      </c>
      <c r="I28" s="8"/>
      <c r="J28" s="8"/>
      <c r="K28" s="3"/>
      <c r="L28" s="3"/>
      <c r="M28" s="2">
        <v>0</v>
      </c>
      <c r="N28" s="2"/>
      <c r="O28" s="2"/>
      <c r="P28" s="2"/>
      <c r="Q28" s="2"/>
      <c r="R28" s="2">
        <f t="shared" si="1"/>
        <v>27108000</v>
      </c>
    </row>
    <row r="29" spans="1:19" x14ac:dyDescent="0.2">
      <c r="A29" s="17" t="s">
        <v>32</v>
      </c>
      <c r="B29" s="18" t="s">
        <v>12</v>
      </c>
      <c r="C29" s="18">
        <v>7490</v>
      </c>
      <c r="D29" s="9"/>
      <c r="E29" s="9"/>
      <c r="F29" s="9"/>
      <c r="G29" s="8"/>
      <c r="H29" s="8"/>
      <c r="I29" s="8"/>
      <c r="J29" s="8"/>
      <c r="K29" s="3"/>
      <c r="L29" s="3"/>
      <c r="M29" s="2">
        <v>30000000</v>
      </c>
      <c r="N29" s="2"/>
      <c r="O29" s="2"/>
      <c r="P29" s="2"/>
      <c r="Q29" s="2"/>
      <c r="R29" s="2">
        <f t="shared" si="1"/>
        <v>30000000</v>
      </c>
    </row>
    <row r="30" spans="1:19" ht="28.5" x14ac:dyDescent="0.2">
      <c r="A30" s="36" t="s">
        <v>33</v>
      </c>
      <c r="B30" s="18" t="s">
        <v>34</v>
      </c>
      <c r="C30" s="18">
        <v>8230</v>
      </c>
      <c r="D30" s="9" t="s">
        <v>13</v>
      </c>
      <c r="E30" s="9">
        <v>1</v>
      </c>
      <c r="F30" s="42">
        <v>41752002</v>
      </c>
      <c r="G30" s="31"/>
      <c r="H30" s="43">
        <f>+F30</f>
        <v>41752002</v>
      </c>
      <c r="I30" s="10"/>
      <c r="J30" s="10"/>
      <c r="K30" s="3"/>
      <c r="L30" s="3"/>
      <c r="M30" s="43">
        <v>27402000</v>
      </c>
      <c r="N30" s="10"/>
      <c r="O30" s="10"/>
      <c r="P30" s="10"/>
      <c r="Q30" s="10"/>
      <c r="R30" s="40">
        <f t="shared" si="1"/>
        <v>69154002</v>
      </c>
    </row>
    <row r="31" spans="1:19" ht="42.75" x14ac:dyDescent="0.2">
      <c r="A31" s="36" t="s">
        <v>35</v>
      </c>
      <c r="B31" s="18" t="s">
        <v>12</v>
      </c>
      <c r="C31" s="18">
        <v>8030</v>
      </c>
      <c r="D31" s="9" t="s">
        <v>13</v>
      </c>
      <c r="E31" s="9">
        <v>1</v>
      </c>
      <c r="F31" s="42">
        <v>20140000</v>
      </c>
      <c r="G31" s="31"/>
      <c r="H31" s="43">
        <v>20140000</v>
      </c>
      <c r="I31" s="10"/>
      <c r="J31" s="10"/>
      <c r="K31" s="3"/>
      <c r="L31" s="3"/>
      <c r="M31" s="43">
        <v>0</v>
      </c>
      <c r="N31" s="10"/>
      <c r="O31" s="10"/>
      <c r="P31" s="10"/>
      <c r="Q31" s="10"/>
      <c r="R31" s="40">
        <f t="shared" si="1"/>
        <v>20140000</v>
      </c>
    </row>
    <row r="32" spans="1:19" ht="42.75" x14ac:dyDescent="0.2">
      <c r="A32" s="37" t="s">
        <v>24</v>
      </c>
      <c r="B32" s="31"/>
      <c r="C32" s="31"/>
      <c r="D32" s="9" t="s">
        <v>13</v>
      </c>
      <c r="E32" s="9">
        <v>1</v>
      </c>
      <c r="F32" s="45">
        <f>+F33+F34</f>
        <v>98944000</v>
      </c>
      <c r="G32" s="31"/>
      <c r="H32" s="44">
        <f>+H33+H34</f>
        <v>98944000</v>
      </c>
      <c r="I32" s="10"/>
      <c r="J32" s="10"/>
      <c r="K32" s="3"/>
      <c r="L32" s="3"/>
      <c r="M32" s="44">
        <f>+M33</f>
        <v>0</v>
      </c>
      <c r="N32" s="10"/>
      <c r="O32" s="10"/>
      <c r="P32" s="10"/>
      <c r="Q32" s="10"/>
      <c r="R32" s="46">
        <f t="shared" si="1"/>
        <v>98944000</v>
      </c>
    </row>
    <row r="33" spans="1:18" ht="28.5" x14ac:dyDescent="0.2">
      <c r="A33" s="17" t="s">
        <v>247</v>
      </c>
      <c r="B33" s="18" t="s">
        <v>36</v>
      </c>
      <c r="C33" s="18">
        <v>4921</v>
      </c>
      <c r="D33" s="9" t="s">
        <v>13</v>
      </c>
      <c r="E33" s="9">
        <v>1</v>
      </c>
      <c r="F33" s="38">
        <v>18667394</v>
      </c>
      <c r="G33" s="8"/>
      <c r="H33" s="4">
        <v>18667394</v>
      </c>
      <c r="I33" s="4"/>
      <c r="J33" s="4"/>
      <c r="K33" s="3"/>
      <c r="L33" s="3"/>
      <c r="M33" s="3">
        <v>0</v>
      </c>
      <c r="N33" s="3"/>
      <c r="O33" s="3"/>
      <c r="P33" s="3"/>
      <c r="Q33" s="3"/>
      <c r="R33" s="2">
        <f t="shared" si="1"/>
        <v>18667394</v>
      </c>
    </row>
    <row r="34" spans="1:18" x14ac:dyDescent="0.2">
      <c r="A34" s="35" t="s">
        <v>26</v>
      </c>
      <c r="B34" s="18"/>
      <c r="C34" s="18"/>
      <c r="D34" s="9"/>
      <c r="E34" s="9"/>
      <c r="F34" s="38">
        <v>80276606</v>
      </c>
      <c r="G34" s="8"/>
      <c r="H34" s="8">
        <v>80276606</v>
      </c>
      <c r="I34" s="8"/>
      <c r="J34" s="8"/>
      <c r="K34" s="3"/>
      <c r="L34" s="3"/>
      <c r="M34" s="3">
        <v>0</v>
      </c>
      <c r="N34" s="3"/>
      <c r="O34" s="3"/>
      <c r="P34" s="3"/>
      <c r="Q34" s="3"/>
      <c r="R34" s="2">
        <f t="shared" ref="R34" si="2">+M34+H34</f>
        <v>80276606</v>
      </c>
    </row>
    <row r="35" spans="1:18" ht="15" x14ac:dyDescent="0.2">
      <c r="A35" s="54" t="s">
        <v>27</v>
      </c>
      <c r="B35" s="55"/>
      <c r="C35" s="55"/>
      <c r="D35" s="55"/>
      <c r="E35" s="55"/>
      <c r="F35" s="55">
        <f>+F21+F32</f>
        <v>300000000</v>
      </c>
      <c r="G35" s="55"/>
      <c r="H35" s="55">
        <f>+H22+H27+H30+H31+H32</f>
        <v>300000000</v>
      </c>
      <c r="I35" s="55"/>
      <c r="J35" s="55"/>
      <c r="K35" s="56"/>
      <c r="L35" s="56"/>
      <c r="M35" s="55">
        <f>+M22+M27+M30+M31</f>
        <v>82000000</v>
      </c>
      <c r="N35" s="55"/>
      <c r="O35" s="55"/>
      <c r="P35" s="55"/>
      <c r="Q35" s="55"/>
      <c r="R35" s="55">
        <f>SUM(G35:Q35)</f>
        <v>382000000</v>
      </c>
    </row>
    <row r="36" spans="1:18" ht="15" x14ac:dyDescent="0.25">
      <c r="A36" s="462" t="s">
        <v>248</v>
      </c>
      <c r="B36" s="462"/>
      <c r="C36" s="462"/>
      <c r="D36" s="462"/>
      <c r="E36" s="462"/>
      <c r="F36" s="462"/>
      <c r="G36" s="462"/>
      <c r="H36" s="462"/>
      <c r="I36" s="462"/>
      <c r="J36" s="462"/>
      <c r="K36" s="462"/>
      <c r="L36" s="462"/>
      <c r="M36" s="462"/>
      <c r="N36" s="462"/>
      <c r="O36" s="462"/>
      <c r="P36" s="462"/>
      <c r="Q36" s="462"/>
      <c r="R36" s="462"/>
    </row>
    <row r="37" spans="1:18" ht="15" x14ac:dyDescent="0.2">
      <c r="A37" s="463" t="s">
        <v>1</v>
      </c>
      <c r="B37" s="459" t="s">
        <v>2</v>
      </c>
      <c r="C37" s="459" t="s">
        <v>3</v>
      </c>
      <c r="D37" s="459" t="s">
        <v>38</v>
      </c>
      <c r="E37" s="460" t="s">
        <v>5</v>
      </c>
      <c r="F37" s="460" t="s">
        <v>241</v>
      </c>
      <c r="G37" s="468" t="s">
        <v>238</v>
      </c>
      <c r="H37" s="468"/>
      <c r="I37" s="468"/>
      <c r="J37" s="468"/>
      <c r="K37" s="468"/>
      <c r="L37" s="468"/>
      <c r="M37" s="464" t="s">
        <v>237</v>
      </c>
      <c r="N37" s="464"/>
      <c r="O37" s="464"/>
      <c r="P37" s="464"/>
      <c r="Q37" s="464"/>
      <c r="R37" s="464"/>
    </row>
    <row r="38" spans="1:18" ht="45" x14ac:dyDescent="0.2">
      <c r="A38" s="463"/>
      <c r="B38" s="459"/>
      <c r="C38" s="459"/>
      <c r="D38" s="459"/>
      <c r="E38" s="460"/>
      <c r="F38" s="460"/>
      <c r="G38" s="48" t="s">
        <v>39</v>
      </c>
      <c r="H38" s="48" t="s">
        <v>40</v>
      </c>
      <c r="I38" s="48" t="s">
        <v>41</v>
      </c>
      <c r="J38" s="48" t="s">
        <v>42</v>
      </c>
      <c r="K38" s="48" t="s">
        <v>7</v>
      </c>
      <c r="L38" s="48" t="s">
        <v>43</v>
      </c>
      <c r="M38" s="152" t="s">
        <v>44</v>
      </c>
      <c r="N38" s="152" t="s">
        <v>39</v>
      </c>
      <c r="O38" s="152" t="s">
        <v>42</v>
      </c>
      <c r="P38" s="152" t="s">
        <v>41</v>
      </c>
      <c r="Q38" s="152" t="s">
        <v>166</v>
      </c>
      <c r="R38" s="57" t="s">
        <v>8</v>
      </c>
    </row>
    <row r="39" spans="1:18" ht="57" x14ac:dyDescent="0.2">
      <c r="A39" s="59" t="s">
        <v>45</v>
      </c>
      <c r="B39" s="15" t="s">
        <v>12</v>
      </c>
      <c r="C39" s="15">
        <v>7490</v>
      </c>
      <c r="D39" s="15" t="s">
        <v>10</v>
      </c>
      <c r="E39" s="15">
        <v>100</v>
      </c>
      <c r="F39" s="63">
        <f t="shared" ref="F39:F48" si="3">SUM(G39:L39)</f>
        <v>35468481.692000002</v>
      </c>
      <c r="G39" s="63">
        <v>0</v>
      </c>
      <c r="H39" s="63">
        <v>35468481.692000002</v>
      </c>
      <c r="I39" s="19">
        <v>0</v>
      </c>
      <c r="J39" s="19">
        <v>0</v>
      </c>
      <c r="K39" s="63">
        <v>0</v>
      </c>
      <c r="L39" s="63">
        <v>0</v>
      </c>
      <c r="M39" s="63">
        <v>0</v>
      </c>
      <c r="N39" s="19"/>
      <c r="O39" s="19"/>
      <c r="P39" s="19"/>
      <c r="Q39" s="19"/>
      <c r="R39" s="63">
        <f>SUM(G39:Q39)</f>
        <v>35468481.692000002</v>
      </c>
    </row>
    <row r="40" spans="1:18" ht="57" x14ac:dyDescent="0.2">
      <c r="A40" s="59" t="s">
        <v>46</v>
      </c>
      <c r="B40" s="15" t="s">
        <v>12</v>
      </c>
      <c r="C40" s="15">
        <v>7490</v>
      </c>
      <c r="D40" s="15" t="s">
        <v>10</v>
      </c>
      <c r="E40" s="15">
        <v>100</v>
      </c>
      <c r="F40" s="63">
        <f t="shared" si="3"/>
        <v>41726240</v>
      </c>
      <c r="G40" s="63"/>
      <c r="H40" s="63">
        <v>41726240</v>
      </c>
      <c r="I40" s="19">
        <f>+'[1]ACCIONES 4.1 13_03_2021'!G54</f>
        <v>0</v>
      </c>
      <c r="J40" s="19">
        <f>+'[1]ACCIONES 4.1 13_03_2021'!H54</f>
        <v>0</v>
      </c>
      <c r="K40" s="63">
        <f>+'[1]ACCIONES 4.1 13_03_2021'!I54</f>
        <v>0</v>
      </c>
      <c r="L40" s="63">
        <f>+'[1]ACCIONES 4.1 13_03_2021'!J54</f>
        <v>0</v>
      </c>
      <c r="M40" s="63">
        <v>23192400</v>
      </c>
      <c r="N40" s="19"/>
      <c r="O40" s="19"/>
      <c r="P40" s="19"/>
      <c r="Q40" s="19"/>
      <c r="R40" s="63">
        <f>SUM(G40:M40)</f>
        <v>64918640</v>
      </c>
    </row>
    <row r="41" spans="1:18" ht="42.75" x14ac:dyDescent="0.2">
      <c r="A41" s="64" t="s">
        <v>250</v>
      </c>
      <c r="B41" s="15" t="s">
        <v>12</v>
      </c>
      <c r="C41" s="15">
        <v>7490</v>
      </c>
      <c r="D41" s="15" t="s">
        <v>10</v>
      </c>
      <c r="E41" s="15">
        <v>80</v>
      </c>
      <c r="F41" s="63">
        <f t="shared" si="3"/>
        <v>468444327.06000006</v>
      </c>
      <c r="G41" s="63">
        <v>159846338</v>
      </c>
      <c r="H41" s="63">
        <v>282092389.06000006</v>
      </c>
      <c r="I41" s="19">
        <v>0</v>
      </c>
      <c r="J41" s="19">
        <v>0</v>
      </c>
      <c r="K41" s="19">
        <v>0</v>
      </c>
      <c r="L41" s="63">
        <v>26505600</v>
      </c>
      <c r="M41" s="63">
        <v>228488348</v>
      </c>
      <c r="N41" s="19"/>
      <c r="O41" s="19"/>
      <c r="P41" s="19"/>
      <c r="Q41" s="19"/>
      <c r="R41" s="63">
        <f>SUM(G41:Q41)</f>
        <v>696932675.06000006</v>
      </c>
    </row>
    <row r="42" spans="1:18" ht="28.5" x14ac:dyDescent="0.2">
      <c r="A42" s="59" t="s">
        <v>47</v>
      </c>
      <c r="B42" s="15" t="s">
        <v>49</v>
      </c>
      <c r="C42" s="15" t="s">
        <v>50</v>
      </c>
      <c r="D42" s="15" t="s">
        <v>10</v>
      </c>
      <c r="E42" s="15">
        <v>80</v>
      </c>
      <c r="F42" s="63">
        <f t="shared" si="3"/>
        <v>311841953.52999997</v>
      </c>
      <c r="G42" s="63">
        <f>SUM(G43:G44)</f>
        <v>18975600</v>
      </c>
      <c r="H42" s="63">
        <f t="shared" ref="H42" si="4">SUM(H43:H44)</f>
        <v>184900412.53</v>
      </c>
      <c r="I42" s="19">
        <f>SUM(I43:I44)</f>
        <v>0</v>
      </c>
      <c r="J42" s="19">
        <f>SUM(J43:J44)</f>
        <v>0</v>
      </c>
      <c r="K42" s="63">
        <f>SUM(K43:K44)</f>
        <v>79803741</v>
      </c>
      <c r="L42" s="63">
        <f>SUM(L43:L44)</f>
        <v>28162200</v>
      </c>
      <c r="M42" s="63">
        <v>0</v>
      </c>
      <c r="N42" s="19"/>
      <c r="O42" s="19"/>
      <c r="P42" s="19"/>
      <c r="Q42" s="19"/>
      <c r="R42" s="63">
        <f>SUM(G42:Q42)</f>
        <v>311841953.52999997</v>
      </c>
    </row>
    <row r="43" spans="1:18" ht="28.5" x14ac:dyDescent="0.2">
      <c r="A43" s="35" t="s">
        <v>48</v>
      </c>
      <c r="B43" s="15" t="s">
        <v>49</v>
      </c>
      <c r="C43" s="15" t="s">
        <v>50</v>
      </c>
      <c r="D43" s="15"/>
      <c r="E43" s="15"/>
      <c r="F43" s="19">
        <f t="shared" si="3"/>
        <v>241773797.53</v>
      </c>
      <c r="G43" s="19">
        <v>18975600</v>
      </c>
      <c r="H43" s="19">
        <f>184900412.53-H44</f>
        <v>168355496.53</v>
      </c>
      <c r="I43" s="19">
        <v>0</v>
      </c>
      <c r="J43" s="19">
        <v>0</v>
      </c>
      <c r="K43" s="19">
        <v>26280501</v>
      </c>
      <c r="L43" s="19">
        <v>28162200</v>
      </c>
      <c r="M43" s="19"/>
      <c r="N43" s="19"/>
      <c r="O43" s="19"/>
      <c r="P43" s="19"/>
      <c r="Q43" s="19"/>
      <c r="R43" s="19">
        <f>SUM(G43:Q43)</f>
        <v>241773797.53</v>
      </c>
    </row>
    <row r="44" spans="1:18" ht="42.75" x14ac:dyDescent="0.2">
      <c r="A44" s="35" t="s">
        <v>51</v>
      </c>
      <c r="B44" s="15" t="s">
        <v>36</v>
      </c>
      <c r="C44" s="15">
        <v>5320</v>
      </c>
      <c r="D44" s="15"/>
      <c r="E44" s="15"/>
      <c r="F44" s="19">
        <f t="shared" si="3"/>
        <v>70068156</v>
      </c>
      <c r="G44" s="19">
        <v>0</v>
      </c>
      <c r="H44" s="19">
        <v>16544916</v>
      </c>
      <c r="I44" s="19">
        <v>0</v>
      </c>
      <c r="J44" s="19">
        <v>0</v>
      </c>
      <c r="K44" s="19">
        <v>53523240</v>
      </c>
      <c r="L44" s="19"/>
      <c r="M44" s="19"/>
      <c r="N44" s="19"/>
      <c r="O44" s="19"/>
      <c r="P44" s="19"/>
      <c r="Q44" s="19"/>
      <c r="R44" s="19">
        <f>SUM(G44:Q44)</f>
        <v>70068156</v>
      </c>
    </row>
    <row r="45" spans="1:18" ht="28.5" x14ac:dyDescent="0.2">
      <c r="A45" s="64" t="s">
        <v>52</v>
      </c>
      <c r="B45" s="15" t="s">
        <v>49</v>
      </c>
      <c r="C45" s="15" t="s">
        <v>50</v>
      </c>
      <c r="D45" s="15" t="s">
        <v>10</v>
      </c>
      <c r="E45" s="15">
        <v>25</v>
      </c>
      <c r="F45" s="63">
        <f t="shared" si="3"/>
        <v>439878124.48799998</v>
      </c>
      <c r="G45" s="63">
        <f>SUM(G46:G47)</f>
        <v>0</v>
      </c>
      <c r="H45" s="63">
        <f t="shared" ref="H45" si="5">SUM(H46:H47)</f>
        <v>376867536.28799999</v>
      </c>
      <c r="I45" s="19">
        <f>SUM(I46:I47)</f>
        <v>0</v>
      </c>
      <c r="J45" s="19">
        <f>SUM(J46:J47)</f>
        <v>0</v>
      </c>
      <c r="K45" s="63">
        <f>SUM(K46:K47)</f>
        <v>63010588.200000003</v>
      </c>
      <c r="L45" s="19">
        <f>SUM(L46:L47)</f>
        <v>0</v>
      </c>
      <c r="M45" s="63">
        <f>SUM(M46:M47)</f>
        <v>244839176</v>
      </c>
      <c r="N45" s="19"/>
      <c r="O45" s="19"/>
      <c r="P45" s="19"/>
      <c r="Q45" s="19"/>
      <c r="R45" s="63">
        <f>SUM(G45:Q45)</f>
        <v>684717300.48799992</v>
      </c>
    </row>
    <row r="46" spans="1:18" ht="28.5" x14ac:dyDescent="0.2">
      <c r="A46" s="35" t="s">
        <v>53</v>
      </c>
      <c r="B46" s="15" t="s">
        <v>49</v>
      </c>
      <c r="C46" s="15" t="s">
        <v>50</v>
      </c>
      <c r="D46" s="15"/>
      <c r="E46" s="15"/>
      <c r="F46" s="19">
        <f t="shared" si="3"/>
        <v>369809968.48799998</v>
      </c>
      <c r="G46" s="19">
        <v>0</v>
      </c>
      <c r="H46" s="19">
        <f>376867536.288-H47</f>
        <v>360322620.28799999</v>
      </c>
      <c r="I46" s="19">
        <v>0</v>
      </c>
      <c r="J46" s="19">
        <v>0</v>
      </c>
      <c r="K46" s="19">
        <v>9487348.1999999993</v>
      </c>
      <c r="L46" s="19">
        <v>0</v>
      </c>
      <c r="M46" s="19">
        <v>244839176</v>
      </c>
      <c r="N46" s="19"/>
      <c r="O46" s="19"/>
      <c r="P46" s="19"/>
      <c r="Q46" s="19"/>
      <c r="R46" s="19">
        <f>SUM(G46:M46)</f>
        <v>614649144.48799992</v>
      </c>
    </row>
    <row r="47" spans="1:18" ht="28.5" x14ac:dyDescent="0.2">
      <c r="A47" s="35" t="s">
        <v>54</v>
      </c>
      <c r="B47" s="15" t="s">
        <v>36</v>
      </c>
      <c r="C47" s="15">
        <v>5320</v>
      </c>
      <c r="D47" s="15"/>
      <c r="E47" s="15"/>
      <c r="F47" s="19">
        <f t="shared" si="3"/>
        <v>70068156</v>
      </c>
      <c r="G47" s="19">
        <v>0</v>
      </c>
      <c r="H47" s="19">
        <v>16544916</v>
      </c>
      <c r="I47" s="19">
        <v>0</v>
      </c>
      <c r="J47" s="19">
        <v>0</v>
      </c>
      <c r="K47" s="19">
        <v>53523240</v>
      </c>
      <c r="L47" s="19">
        <v>0</v>
      </c>
      <c r="M47" s="19">
        <v>0</v>
      </c>
      <c r="N47" s="19"/>
      <c r="O47" s="19"/>
      <c r="P47" s="19"/>
      <c r="Q47" s="19"/>
      <c r="R47" s="19">
        <f>SUM(G47:M47)</f>
        <v>70068156</v>
      </c>
    </row>
    <row r="48" spans="1:18" ht="71.25" x14ac:dyDescent="0.2">
      <c r="A48" s="59" t="s">
        <v>55</v>
      </c>
      <c r="B48" s="15"/>
      <c r="C48" s="15"/>
      <c r="D48" s="15" t="s">
        <v>17</v>
      </c>
      <c r="E48" s="20">
        <v>120</v>
      </c>
      <c r="F48" s="63">
        <f t="shared" si="3"/>
        <v>0</v>
      </c>
      <c r="G48" s="65">
        <f t="shared" ref="G48" si="6">SUM(G49:G50)</f>
        <v>0</v>
      </c>
      <c r="H48" s="65">
        <f>SUM(H49:H50)</f>
        <v>0</v>
      </c>
      <c r="I48" s="21">
        <f>SUM(I49:I50)</f>
        <v>0</v>
      </c>
      <c r="J48" s="21">
        <f>SUM(J49:J50)</f>
        <v>0</v>
      </c>
      <c r="K48" s="21">
        <f>SUM(K49:K50)</f>
        <v>0</v>
      </c>
      <c r="L48" s="21">
        <f>SUM(L49:L50)</f>
        <v>0</v>
      </c>
      <c r="M48" s="65">
        <f>+M49</f>
        <v>33282600</v>
      </c>
      <c r="N48" s="21"/>
      <c r="O48" s="21"/>
      <c r="P48" s="21"/>
      <c r="Q48" s="21"/>
      <c r="R48" s="63">
        <f>SUM(G48:Q48)</f>
        <v>33282600</v>
      </c>
    </row>
    <row r="49" spans="1:18" ht="28.5" x14ac:dyDescent="0.2">
      <c r="A49" s="58" t="s">
        <v>56</v>
      </c>
      <c r="B49" s="15" t="s">
        <v>12</v>
      </c>
      <c r="C49" s="15">
        <v>7490</v>
      </c>
      <c r="D49" s="15" t="s">
        <v>57</v>
      </c>
      <c r="E49" s="20">
        <v>120</v>
      </c>
      <c r="F49" s="20"/>
      <c r="G49" s="21">
        <v>0</v>
      </c>
      <c r="H49" s="21">
        <v>0</v>
      </c>
      <c r="I49" s="21">
        <v>0</v>
      </c>
      <c r="J49" s="21">
        <v>0</v>
      </c>
      <c r="K49" s="21">
        <v>0</v>
      </c>
      <c r="L49" s="21">
        <v>0</v>
      </c>
      <c r="M49" s="21">
        <v>33282600</v>
      </c>
      <c r="N49" s="21"/>
      <c r="O49" s="21"/>
      <c r="P49" s="21"/>
      <c r="Q49" s="21"/>
      <c r="R49" s="19">
        <f>SUM(G49:M49)</f>
        <v>33282600</v>
      </c>
    </row>
    <row r="50" spans="1:18" ht="28.5" x14ac:dyDescent="0.2">
      <c r="A50" s="58" t="s">
        <v>58</v>
      </c>
      <c r="B50" s="15"/>
      <c r="C50" s="15"/>
      <c r="D50" s="15"/>
      <c r="E50" s="20"/>
      <c r="F50" s="20"/>
      <c r="G50" s="21">
        <v>0</v>
      </c>
      <c r="H50" s="21">
        <v>0</v>
      </c>
      <c r="I50" s="21">
        <v>0</v>
      </c>
      <c r="J50" s="21">
        <v>0</v>
      </c>
      <c r="K50" s="21">
        <v>0</v>
      </c>
      <c r="L50" s="21">
        <v>0</v>
      </c>
      <c r="M50" s="21"/>
      <c r="N50" s="21"/>
      <c r="O50" s="21"/>
      <c r="P50" s="21"/>
      <c r="Q50" s="21"/>
      <c r="R50" s="19">
        <f>SUM(G50:M50)</f>
        <v>0</v>
      </c>
    </row>
    <row r="51" spans="1:18" ht="28.5" x14ac:dyDescent="0.2">
      <c r="A51" s="59" t="s">
        <v>59</v>
      </c>
      <c r="B51" s="15"/>
      <c r="C51" s="15"/>
      <c r="D51" s="15" t="s">
        <v>17</v>
      </c>
      <c r="E51" s="15">
        <v>1</v>
      </c>
      <c r="F51" s="63">
        <f>SUM(G51:L51)</f>
        <v>0</v>
      </c>
      <c r="G51" s="63">
        <f t="shared" ref="G51" si="7">SUM(G52:G53)</f>
        <v>0</v>
      </c>
      <c r="H51" s="63">
        <f>SUM(H52:H53)</f>
        <v>0</v>
      </c>
      <c r="I51" s="19">
        <f>SUM(I52:I53)</f>
        <v>0</v>
      </c>
      <c r="J51" s="19">
        <f>SUM(J52:J53)</f>
        <v>0</v>
      </c>
      <c r="K51" s="63">
        <f>SUM(K52:K53)</f>
        <v>0</v>
      </c>
      <c r="L51" s="19">
        <f>SUM(L52:L53)</f>
        <v>0</v>
      </c>
      <c r="M51" s="63"/>
      <c r="N51" s="19"/>
      <c r="O51" s="19"/>
      <c r="P51" s="19"/>
      <c r="Q51" s="19"/>
      <c r="R51" s="63">
        <f>SUM(G51:Q51)</f>
        <v>0</v>
      </c>
    </row>
    <row r="52" spans="1:18" ht="28.5" x14ac:dyDescent="0.2">
      <c r="A52" s="58" t="s">
        <v>60</v>
      </c>
      <c r="B52" s="15" t="s">
        <v>12</v>
      </c>
      <c r="C52" s="15">
        <v>7490</v>
      </c>
      <c r="D52" s="15"/>
      <c r="E52" s="15"/>
      <c r="F52" s="15"/>
      <c r="G52" s="19">
        <v>0</v>
      </c>
      <c r="H52" s="19">
        <v>0</v>
      </c>
      <c r="I52" s="19">
        <v>0</v>
      </c>
      <c r="J52" s="19">
        <v>0</v>
      </c>
      <c r="K52" s="19">
        <v>0</v>
      </c>
      <c r="L52" s="19">
        <v>0</v>
      </c>
      <c r="M52" s="19"/>
      <c r="N52" s="19"/>
      <c r="O52" s="19"/>
      <c r="P52" s="19"/>
      <c r="Q52" s="19"/>
      <c r="R52" s="19">
        <f>SUM(G52:K52)</f>
        <v>0</v>
      </c>
    </row>
    <row r="53" spans="1:18" ht="28.5" x14ac:dyDescent="0.2">
      <c r="A53" s="58" t="s">
        <v>61</v>
      </c>
      <c r="B53" s="15"/>
      <c r="C53" s="15"/>
      <c r="D53" s="15"/>
      <c r="E53" s="15"/>
      <c r="F53" s="15"/>
      <c r="G53" s="19">
        <v>0</v>
      </c>
      <c r="H53" s="19">
        <v>0</v>
      </c>
      <c r="I53" s="19">
        <v>0</v>
      </c>
      <c r="J53" s="19">
        <v>0</v>
      </c>
      <c r="K53" s="19">
        <v>0</v>
      </c>
      <c r="L53" s="19">
        <v>0</v>
      </c>
      <c r="M53" s="19"/>
      <c r="N53" s="19"/>
      <c r="O53" s="19"/>
      <c r="P53" s="19"/>
      <c r="Q53" s="19"/>
      <c r="R53" s="19">
        <f>SUM(G53:K53)</f>
        <v>0</v>
      </c>
    </row>
    <row r="54" spans="1:18" ht="42.75" x14ac:dyDescent="0.2">
      <c r="A54" s="66" t="s">
        <v>251</v>
      </c>
      <c r="B54" s="15" t="s">
        <v>12</v>
      </c>
      <c r="C54" s="15">
        <v>7490</v>
      </c>
      <c r="D54" s="15" t="s">
        <v>57</v>
      </c>
      <c r="E54" s="15">
        <v>1</v>
      </c>
      <c r="F54" s="63">
        <f t="shared" ref="F54:F60" si="8">SUM(G54:L54)</f>
        <v>0</v>
      </c>
      <c r="G54" s="63">
        <v>0</v>
      </c>
      <c r="H54" s="63">
        <v>0</v>
      </c>
      <c r="I54" s="19">
        <v>0</v>
      </c>
      <c r="J54" s="19">
        <v>0</v>
      </c>
      <c r="K54" s="63">
        <v>0</v>
      </c>
      <c r="L54" s="19">
        <v>0</v>
      </c>
      <c r="M54" s="63">
        <v>92368000</v>
      </c>
      <c r="N54" s="19"/>
      <c r="O54" s="19"/>
      <c r="P54" s="19"/>
      <c r="Q54" s="19"/>
      <c r="R54" s="63">
        <f>SUM(G54:M54)</f>
        <v>92368000</v>
      </c>
    </row>
    <row r="55" spans="1:18" ht="57" x14ac:dyDescent="0.2">
      <c r="A55" s="64" t="s">
        <v>252</v>
      </c>
      <c r="B55" s="15" t="s">
        <v>12</v>
      </c>
      <c r="C55" s="15">
        <v>7490</v>
      </c>
      <c r="D55" s="15" t="s">
        <v>10</v>
      </c>
      <c r="E55" s="15">
        <v>100</v>
      </c>
      <c r="F55" s="63">
        <f t="shared" si="8"/>
        <v>48041400</v>
      </c>
      <c r="G55" s="67">
        <v>0</v>
      </c>
      <c r="H55" s="67">
        <v>48041400</v>
      </c>
      <c r="I55" s="22">
        <v>0</v>
      </c>
      <c r="J55" s="22">
        <v>0</v>
      </c>
      <c r="K55" s="67">
        <v>0</v>
      </c>
      <c r="L55" s="22">
        <v>0</v>
      </c>
      <c r="M55" s="22"/>
      <c r="N55" s="22"/>
      <c r="O55" s="22"/>
      <c r="P55" s="22"/>
      <c r="Q55" s="22"/>
      <c r="R55" s="63">
        <f>SUM(G55:M55)</f>
        <v>48041400</v>
      </c>
    </row>
    <row r="56" spans="1:18" ht="42.75" x14ac:dyDescent="0.2">
      <c r="A56" s="64" t="s">
        <v>62</v>
      </c>
      <c r="B56" s="15" t="s">
        <v>12</v>
      </c>
      <c r="C56" s="15"/>
      <c r="D56" s="15" t="s">
        <v>10</v>
      </c>
      <c r="E56" s="15">
        <v>100</v>
      </c>
      <c r="F56" s="63">
        <f t="shared" si="8"/>
        <v>26588086</v>
      </c>
      <c r="G56" s="67">
        <v>0</v>
      </c>
      <c r="H56" s="67">
        <v>0</v>
      </c>
      <c r="I56" s="22">
        <v>0</v>
      </c>
      <c r="J56" s="22">
        <v>0</v>
      </c>
      <c r="K56" s="67">
        <v>26588086</v>
      </c>
      <c r="L56" s="22">
        <v>0</v>
      </c>
      <c r="M56" s="22"/>
      <c r="N56" s="22"/>
      <c r="O56" s="22"/>
      <c r="P56" s="22"/>
      <c r="Q56" s="22"/>
      <c r="R56" s="63">
        <f>SUM(G56:M56)</f>
        <v>26588086</v>
      </c>
    </row>
    <row r="57" spans="1:18" ht="28.5" x14ac:dyDescent="0.2">
      <c r="A57" s="59" t="s">
        <v>63</v>
      </c>
      <c r="B57" s="15"/>
      <c r="C57" s="9" t="s">
        <v>13</v>
      </c>
      <c r="D57" s="9" t="s">
        <v>13</v>
      </c>
      <c r="E57" s="9">
        <v>1</v>
      </c>
      <c r="F57" s="45">
        <f t="shared" si="8"/>
        <v>1893687007.3836696</v>
      </c>
      <c r="G57" s="45">
        <f t="shared" ref="G57" si="9">+G58</f>
        <v>0</v>
      </c>
      <c r="H57" s="45">
        <f>SUM(H58:H60)</f>
        <v>1213910425.8</v>
      </c>
      <c r="I57" s="23">
        <f t="shared" ref="I57:K57" si="10">SUM(I58:I60)</f>
        <v>0</v>
      </c>
      <c r="J57" s="23">
        <f t="shared" si="10"/>
        <v>0</v>
      </c>
      <c r="K57" s="45">
        <f t="shared" si="10"/>
        <v>679776581.58366966</v>
      </c>
      <c r="L57" s="23">
        <f>SUM(L58:L60)</f>
        <v>0</v>
      </c>
      <c r="M57" s="23"/>
      <c r="N57" s="23"/>
      <c r="O57" s="23"/>
      <c r="P57" s="23"/>
      <c r="Q57" s="23"/>
      <c r="R57" s="45">
        <f>SUM(R58:R60)</f>
        <v>1893687007.3836696</v>
      </c>
    </row>
    <row r="58" spans="1:18" ht="42.75" x14ac:dyDescent="0.2">
      <c r="A58" s="35" t="s">
        <v>64</v>
      </c>
      <c r="B58" s="15" t="s">
        <v>36</v>
      </c>
      <c r="C58" s="15" t="s">
        <v>65</v>
      </c>
      <c r="D58" s="9" t="s">
        <v>13</v>
      </c>
      <c r="E58" s="9">
        <v>1</v>
      </c>
      <c r="F58" s="23">
        <f t="shared" si="8"/>
        <v>12709585.800000001</v>
      </c>
      <c r="G58" s="23">
        <v>0</v>
      </c>
      <c r="H58" s="23">
        <v>12709585.800000001</v>
      </c>
      <c r="I58" s="23">
        <v>0</v>
      </c>
      <c r="J58" s="23">
        <v>0</v>
      </c>
      <c r="K58" s="23">
        <v>0</v>
      </c>
      <c r="L58" s="23">
        <v>0</v>
      </c>
      <c r="M58" s="23"/>
      <c r="N58" s="23"/>
      <c r="O58" s="23"/>
      <c r="P58" s="23"/>
      <c r="Q58" s="23"/>
      <c r="R58" s="19">
        <f>SUM(G58:M58)</f>
        <v>12709585.800000001</v>
      </c>
    </row>
    <row r="59" spans="1:18" x14ac:dyDescent="0.2">
      <c r="A59" s="35" t="s">
        <v>253</v>
      </c>
      <c r="B59" s="15" t="s">
        <v>66</v>
      </c>
      <c r="C59" s="15"/>
      <c r="D59" s="9"/>
      <c r="E59" s="9"/>
      <c r="F59" s="23">
        <f t="shared" si="8"/>
        <v>0</v>
      </c>
      <c r="G59" s="23">
        <v>0</v>
      </c>
      <c r="H59" s="23">
        <v>0</v>
      </c>
      <c r="I59" s="23">
        <v>0</v>
      </c>
      <c r="J59" s="23">
        <v>0</v>
      </c>
      <c r="K59" s="23">
        <v>0</v>
      </c>
      <c r="L59" s="23">
        <v>0</v>
      </c>
      <c r="M59" s="23"/>
      <c r="N59" s="23"/>
      <c r="O59" s="23"/>
      <c r="P59" s="23"/>
      <c r="Q59" s="23"/>
      <c r="R59" s="19">
        <f>SUM(G59:L59)</f>
        <v>0</v>
      </c>
    </row>
    <row r="60" spans="1:18" x14ac:dyDescent="0.2">
      <c r="A60" s="35" t="s">
        <v>67</v>
      </c>
      <c r="B60" s="15" t="s">
        <v>12</v>
      </c>
      <c r="C60" s="15" t="s">
        <v>68</v>
      </c>
      <c r="D60" s="9"/>
      <c r="E60" s="9"/>
      <c r="F60" s="23">
        <f t="shared" si="8"/>
        <v>1880977421.5836697</v>
      </c>
      <c r="G60" s="23"/>
      <c r="H60" s="23">
        <v>1201200840</v>
      </c>
      <c r="I60" s="23">
        <v>0</v>
      </c>
      <c r="J60" s="23">
        <v>0</v>
      </c>
      <c r="K60" s="23">
        <v>679776581.58366966</v>
      </c>
      <c r="L60" s="23">
        <v>0</v>
      </c>
      <c r="M60" s="23"/>
      <c r="N60" s="23"/>
      <c r="O60" s="23"/>
      <c r="P60" s="23"/>
      <c r="Q60" s="23"/>
      <c r="R60" s="19">
        <f>SUM(G60:M60)</f>
        <v>1880977421.5836697</v>
      </c>
    </row>
    <row r="61" spans="1:18" ht="15" x14ac:dyDescent="0.2">
      <c r="A61" s="62" t="s">
        <v>69</v>
      </c>
      <c r="B61" s="60"/>
      <c r="C61" s="60"/>
      <c r="D61" s="60"/>
      <c r="E61" s="60"/>
      <c r="F61" s="61">
        <f>+F57+F39+F40+F41+F45+F48+F51+F54+F55+F56+F42</f>
        <v>3265675620.1536694</v>
      </c>
      <c r="G61" s="61">
        <f t="shared" ref="G61:M61" si="11">+G39+G40+G41+G42+G45+G48+G51+G54+G55+G56+G57</f>
        <v>178821938</v>
      </c>
      <c r="H61" s="61">
        <f t="shared" si="11"/>
        <v>2183006885.3699999</v>
      </c>
      <c r="I61" s="61">
        <f t="shared" si="11"/>
        <v>0</v>
      </c>
      <c r="J61" s="61">
        <f t="shared" si="11"/>
        <v>0</v>
      </c>
      <c r="K61" s="61">
        <f t="shared" si="11"/>
        <v>849178996.78366971</v>
      </c>
      <c r="L61" s="61">
        <f t="shared" si="11"/>
        <v>54667800</v>
      </c>
      <c r="M61" s="61">
        <f t="shared" si="11"/>
        <v>622170524</v>
      </c>
      <c r="N61" s="61"/>
      <c r="O61" s="61"/>
      <c r="P61" s="61"/>
      <c r="Q61" s="61"/>
      <c r="R61" s="61">
        <f>SUM(G61:Q61)</f>
        <v>3887846144.1536694</v>
      </c>
    </row>
    <row r="62" spans="1:18" ht="15" x14ac:dyDescent="0.25">
      <c r="A62" s="461" t="s">
        <v>254</v>
      </c>
      <c r="B62" s="461"/>
      <c r="C62" s="461"/>
      <c r="D62" s="461"/>
      <c r="E62" s="461"/>
      <c r="F62" s="461"/>
      <c r="G62" s="461"/>
      <c r="H62" s="461"/>
      <c r="I62" s="461"/>
      <c r="J62" s="461"/>
      <c r="K62" s="461"/>
      <c r="L62" s="461"/>
      <c r="M62" s="461"/>
      <c r="N62" s="461"/>
      <c r="O62" s="461"/>
      <c r="P62" s="461"/>
      <c r="Q62" s="461"/>
      <c r="R62" s="461"/>
    </row>
    <row r="63" spans="1:18" ht="15" x14ac:dyDescent="0.25">
      <c r="A63" s="458" t="s">
        <v>255</v>
      </c>
      <c r="B63" s="458"/>
      <c r="C63" s="458"/>
      <c r="D63" s="458"/>
      <c r="E63" s="458"/>
      <c r="F63" s="458"/>
      <c r="G63" s="458"/>
      <c r="H63" s="458"/>
      <c r="I63" s="458"/>
      <c r="J63" s="458"/>
      <c r="K63" s="458"/>
      <c r="L63" s="458"/>
      <c r="M63" s="458"/>
      <c r="N63" s="458"/>
      <c r="O63" s="458"/>
      <c r="P63" s="458"/>
      <c r="Q63" s="458"/>
      <c r="R63" s="458"/>
    </row>
    <row r="64" spans="1:18" ht="30" customHeight="1" x14ac:dyDescent="0.2">
      <c r="A64" s="470" t="s">
        <v>1</v>
      </c>
      <c r="B64" s="459" t="s">
        <v>2</v>
      </c>
      <c r="C64" s="459" t="s">
        <v>3</v>
      </c>
      <c r="D64" s="459" t="s">
        <v>4</v>
      </c>
      <c r="E64" s="459" t="s">
        <v>5</v>
      </c>
      <c r="F64" s="459" t="s">
        <v>241</v>
      </c>
      <c r="G64" s="476" t="s">
        <v>238</v>
      </c>
      <c r="H64" s="476"/>
      <c r="I64" s="476"/>
      <c r="J64" s="476"/>
      <c r="K64" s="476"/>
      <c r="L64" s="476"/>
      <c r="M64" s="477" t="s">
        <v>237</v>
      </c>
      <c r="N64" s="477"/>
      <c r="O64" s="477"/>
      <c r="P64" s="477"/>
      <c r="Q64" s="477"/>
      <c r="R64" s="469" t="s">
        <v>8</v>
      </c>
    </row>
    <row r="65" spans="1:19" ht="51" customHeight="1" x14ac:dyDescent="0.2">
      <c r="A65" s="470"/>
      <c r="B65" s="459"/>
      <c r="C65" s="459"/>
      <c r="D65" s="459"/>
      <c r="E65" s="459"/>
      <c r="F65" s="459"/>
      <c r="G65" s="78" t="s">
        <v>39</v>
      </c>
      <c r="H65" s="78" t="s">
        <v>40</v>
      </c>
      <c r="I65" s="48" t="s">
        <v>41</v>
      </c>
      <c r="J65" s="78" t="s">
        <v>42</v>
      </c>
      <c r="K65" s="48" t="s">
        <v>37</v>
      </c>
      <c r="L65" s="48" t="s">
        <v>43</v>
      </c>
      <c r="M65" s="77" t="s">
        <v>40</v>
      </c>
      <c r="N65" s="77" t="s">
        <v>39</v>
      </c>
      <c r="O65" s="77" t="s">
        <v>42</v>
      </c>
      <c r="P65" s="77" t="s">
        <v>41</v>
      </c>
      <c r="Q65" s="77" t="s">
        <v>37</v>
      </c>
      <c r="R65" s="469"/>
      <c r="S65" s="79"/>
    </row>
    <row r="66" spans="1:19" ht="42.75" x14ac:dyDescent="0.2">
      <c r="A66" s="59" t="s">
        <v>70</v>
      </c>
      <c r="B66" s="83"/>
      <c r="C66" s="83"/>
      <c r="D66" s="83" t="s">
        <v>71</v>
      </c>
      <c r="E66" s="83">
        <v>30</v>
      </c>
      <c r="F66" s="84">
        <f t="shared" ref="F66:F84" si="12">SUM(G66:L66)</f>
        <v>64637610.127999999</v>
      </c>
      <c r="G66" s="84">
        <f>+G67+G68</f>
        <v>64637610.127999999</v>
      </c>
      <c r="H66" s="84">
        <f>+H67+H68</f>
        <v>0</v>
      </c>
      <c r="I66" s="94">
        <v>0</v>
      </c>
      <c r="J66" s="84">
        <f>+J67+J68</f>
        <v>0</v>
      </c>
      <c r="K66" s="94">
        <v>0</v>
      </c>
      <c r="L66" s="94">
        <v>0</v>
      </c>
      <c r="M66" s="84">
        <f>+M67+M68</f>
        <v>0</v>
      </c>
      <c r="N66" s="84">
        <f>+N67+N68</f>
        <v>0</v>
      </c>
      <c r="O66" s="84">
        <f>+O67+O68</f>
        <v>0</v>
      </c>
      <c r="P66" s="84"/>
      <c r="Q66" s="84"/>
      <c r="R66" s="84">
        <f>+R67+R68</f>
        <v>64637610.127999999</v>
      </c>
    </row>
    <row r="67" spans="1:19" ht="28.5" x14ac:dyDescent="0.2">
      <c r="A67" s="68" t="s">
        <v>72</v>
      </c>
      <c r="B67" s="20" t="s">
        <v>12</v>
      </c>
      <c r="C67" s="20" t="s">
        <v>73</v>
      </c>
      <c r="D67" s="20" t="s">
        <v>74</v>
      </c>
      <c r="E67" s="20">
        <v>5</v>
      </c>
      <c r="F67" s="24">
        <f t="shared" si="12"/>
        <v>29637610.127999999</v>
      </c>
      <c r="G67" s="24">
        <v>29637610.127999999</v>
      </c>
      <c r="H67" s="24">
        <v>0</v>
      </c>
      <c r="I67" s="9">
        <v>0</v>
      </c>
      <c r="J67" s="24">
        <v>0</v>
      </c>
      <c r="K67" s="9">
        <v>0</v>
      </c>
      <c r="L67" s="9">
        <v>0</v>
      </c>
      <c r="M67" s="24"/>
      <c r="N67" s="24"/>
      <c r="O67" s="24"/>
      <c r="P67" s="24"/>
      <c r="Q67" s="24"/>
      <c r="R67" s="24">
        <f>SUM(G67:O67)</f>
        <v>29637610.127999999</v>
      </c>
    </row>
    <row r="68" spans="1:19" ht="42.75" x14ac:dyDescent="0.2">
      <c r="A68" s="35" t="s">
        <v>75</v>
      </c>
      <c r="B68" s="20" t="s">
        <v>15</v>
      </c>
      <c r="C68" s="20" t="s">
        <v>76</v>
      </c>
      <c r="D68" s="20" t="s">
        <v>13</v>
      </c>
      <c r="E68" s="20">
        <v>1</v>
      </c>
      <c r="F68" s="24">
        <f t="shared" si="12"/>
        <v>35000000</v>
      </c>
      <c r="G68" s="24">
        <v>35000000</v>
      </c>
      <c r="H68" s="24">
        <v>0</v>
      </c>
      <c r="I68" s="9">
        <v>0</v>
      </c>
      <c r="J68" s="24">
        <v>0</v>
      </c>
      <c r="K68" s="9">
        <v>0</v>
      </c>
      <c r="L68" s="9">
        <v>0</v>
      </c>
      <c r="M68" s="24"/>
      <c r="N68" s="24"/>
      <c r="O68" s="24"/>
      <c r="P68" s="24"/>
      <c r="Q68" s="24"/>
      <c r="R68" s="24">
        <f>SUM(G68:O68)</f>
        <v>35000000</v>
      </c>
    </row>
    <row r="69" spans="1:19" ht="42.75" x14ac:dyDescent="0.2">
      <c r="A69" s="37" t="s">
        <v>77</v>
      </c>
      <c r="B69" s="83"/>
      <c r="C69" s="83"/>
      <c r="D69" s="83" t="s">
        <v>17</v>
      </c>
      <c r="E69" s="83">
        <v>3</v>
      </c>
      <c r="F69" s="84">
        <f t="shared" si="12"/>
        <v>110040000</v>
      </c>
      <c r="G69" s="84">
        <f>+G70+G71</f>
        <v>10040000</v>
      </c>
      <c r="H69" s="84">
        <f>+H70+H71</f>
        <v>0</v>
      </c>
      <c r="I69" s="85"/>
      <c r="J69" s="84">
        <f>+J70+J71</f>
        <v>100000000</v>
      </c>
      <c r="K69" s="85"/>
      <c r="L69" s="85"/>
      <c r="M69" s="84">
        <f>+M70+M71</f>
        <v>0</v>
      </c>
      <c r="N69" s="84">
        <f>+N70+N71</f>
        <v>0</v>
      </c>
      <c r="O69" s="84">
        <f>+O70+O71</f>
        <v>0</v>
      </c>
      <c r="P69" s="84"/>
      <c r="Q69" s="84"/>
      <c r="R69" s="84">
        <f>SUM(R70:R71)</f>
        <v>110040000</v>
      </c>
    </row>
    <row r="70" spans="1:19" ht="42.75" x14ac:dyDescent="0.2">
      <c r="A70" s="17" t="s">
        <v>78</v>
      </c>
      <c r="B70" s="20" t="s">
        <v>79</v>
      </c>
      <c r="C70" s="20">
        <v>6810</v>
      </c>
      <c r="D70" s="20" t="s">
        <v>13</v>
      </c>
      <c r="E70" s="20">
        <v>1</v>
      </c>
      <c r="F70" s="24">
        <f t="shared" si="12"/>
        <v>100000000</v>
      </c>
      <c r="G70" s="75">
        <v>0</v>
      </c>
      <c r="H70" s="24">
        <v>0</v>
      </c>
      <c r="I70" s="11">
        <v>0</v>
      </c>
      <c r="J70" s="24">
        <v>100000000</v>
      </c>
      <c r="K70" s="11">
        <v>0</v>
      </c>
      <c r="L70" s="11">
        <v>0</v>
      </c>
      <c r="M70" s="24"/>
      <c r="N70" s="24"/>
      <c r="O70" s="24"/>
      <c r="P70" s="24"/>
      <c r="Q70" s="24"/>
      <c r="R70" s="24">
        <f>SUM(G70:O70)</f>
        <v>100000000</v>
      </c>
    </row>
    <row r="71" spans="1:19" ht="28.5" x14ac:dyDescent="0.2">
      <c r="A71" s="17" t="s">
        <v>80</v>
      </c>
      <c r="B71" s="20" t="s">
        <v>12</v>
      </c>
      <c r="C71" s="20">
        <v>7490</v>
      </c>
      <c r="D71" s="20" t="s">
        <v>13</v>
      </c>
      <c r="E71" s="20">
        <v>1</v>
      </c>
      <c r="F71" s="24">
        <f t="shared" si="12"/>
        <v>10040000</v>
      </c>
      <c r="G71" s="24">
        <v>10040000</v>
      </c>
      <c r="H71" s="24">
        <v>0</v>
      </c>
      <c r="I71" s="100">
        <v>0</v>
      </c>
      <c r="J71" s="99">
        <v>0</v>
      </c>
      <c r="K71" s="100">
        <v>0</v>
      </c>
      <c r="L71" s="100">
        <v>0</v>
      </c>
      <c r="M71" s="24"/>
      <c r="N71" s="24"/>
      <c r="O71" s="24"/>
      <c r="P71" s="24"/>
      <c r="Q71" s="24"/>
      <c r="R71" s="24">
        <f>SUM(G71:O71)</f>
        <v>10040000</v>
      </c>
    </row>
    <row r="72" spans="1:19" ht="71.25" x14ac:dyDescent="0.2">
      <c r="A72" s="37" t="s">
        <v>81</v>
      </c>
      <c r="B72" s="83"/>
      <c r="C72" s="83"/>
      <c r="D72" s="83" t="s">
        <v>17</v>
      </c>
      <c r="E72" s="83">
        <v>2</v>
      </c>
      <c r="F72" s="84">
        <f t="shared" si="12"/>
        <v>91576527</v>
      </c>
      <c r="G72" s="84">
        <f>+G73</f>
        <v>91576527</v>
      </c>
      <c r="H72" s="84">
        <f>+H73</f>
        <v>0</v>
      </c>
      <c r="I72" s="94">
        <v>0</v>
      </c>
      <c r="J72" s="84">
        <f>+J73</f>
        <v>0</v>
      </c>
      <c r="K72" s="94">
        <v>0</v>
      </c>
      <c r="L72" s="94">
        <v>0</v>
      </c>
      <c r="M72" s="84">
        <f>+M73</f>
        <v>0</v>
      </c>
      <c r="N72" s="84">
        <f>+N73</f>
        <v>0</v>
      </c>
      <c r="O72" s="84">
        <f>+O73</f>
        <v>0</v>
      </c>
      <c r="P72" s="84"/>
      <c r="Q72" s="84"/>
      <c r="R72" s="84">
        <f>+R73</f>
        <v>91576527</v>
      </c>
    </row>
    <row r="73" spans="1:19" ht="42.75" x14ac:dyDescent="0.2">
      <c r="A73" s="17" t="s">
        <v>82</v>
      </c>
      <c r="B73" s="20" t="s">
        <v>12</v>
      </c>
      <c r="C73" s="20">
        <v>7490</v>
      </c>
      <c r="D73" s="20" t="s">
        <v>13</v>
      </c>
      <c r="E73" s="20">
        <v>2</v>
      </c>
      <c r="F73" s="24">
        <f t="shared" si="12"/>
        <v>91576527</v>
      </c>
      <c r="G73" s="24">
        <v>91576527</v>
      </c>
      <c r="H73" s="24">
        <v>0</v>
      </c>
      <c r="I73" s="9">
        <v>0</v>
      </c>
      <c r="J73" s="24">
        <v>0</v>
      </c>
      <c r="K73" s="9"/>
      <c r="L73" s="9">
        <v>0</v>
      </c>
      <c r="M73" s="24"/>
      <c r="N73" s="24"/>
      <c r="O73" s="24"/>
      <c r="P73" s="24"/>
      <c r="Q73" s="24"/>
      <c r="R73" s="24">
        <f>SUM(G73:O73)</f>
        <v>91576527</v>
      </c>
    </row>
    <row r="74" spans="1:19" ht="42.75" x14ac:dyDescent="0.2">
      <c r="A74" s="37" t="s">
        <v>83</v>
      </c>
      <c r="B74" s="83"/>
      <c r="C74" s="83"/>
      <c r="D74" s="83" t="s">
        <v>17</v>
      </c>
      <c r="E74" s="83">
        <v>3</v>
      </c>
      <c r="F74" s="84">
        <f t="shared" si="12"/>
        <v>561064000</v>
      </c>
      <c r="G74" s="84">
        <f>+G75+G76</f>
        <v>561064000</v>
      </c>
      <c r="H74" s="84">
        <f>+H75+H76</f>
        <v>0</v>
      </c>
      <c r="I74" s="94">
        <v>0</v>
      </c>
      <c r="J74" s="84">
        <f>+J75+J76</f>
        <v>0</v>
      </c>
      <c r="K74" s="94">
        <v>0</v>
      </c>
      <c r="L74" s="94">
        <v>0</v>
      </c>
      <c r="M74" s="84">
        <f>+M75+M76</f>
        <v>0</v>
      </c>
      <c r="N74" s="84">
        <f>+N75+N76</f>
        <v>0</v>
      </c>
      <c r="O74" s="84">
        <f>+O75+O76</f>
        <v>0</v>
      </c>
      <c r="P74" s="84"/>
      <c r="Q74" s="84"/>
      <c r="R74" s="84">
        <f>+R75+R76</f>
        <v>561064000</v>
      </c>
    </row>
    <row r="75" spans="1:19" ht="42.75" x14ac:dyDescent="0.2">
      <c r="A75" s="17" t="s">
        <v>84</v>
      </c>
      <c r="B75" s="20" t="s">
        <v>12</v>
      </c>
      <c r="C75" s="20">
        <v>7490</v>
      </c>
      <c r="D75" s="20" t="s">
        <v>13</v>
      </c>
      <c r="E75" s="20">
        <v>1</v>
      </c>
      <c r="F75" s="24">
        <f t="shared" si="12"/>
        <v>545000000</v>
      </c>
      <c r="G75" s="70">
        <v>545000000</v>
      </c>
      <c r="H75" s="24">
        <v>0</v>
      </c>
      <c r="I75" s="24">
        <v>0</v>
      </c>
      <c r="J75" s="24">
        <v>0</v>
      </c>
      <c r="K75" s="24">
        <v>0</v>
      </c>
      <c r="L75" s="24">
        <v>0</v>
      </c>
      <c r="M75" s="24"/>
      <c r="N75" s="24"/>
      <c r="O75" s="24"/>
      <c r="P75" s="24"/>
      <c r="Q75" s="24"/>
      <c r="R75" s="24">
        <f>SUM(G75:O75)</f>
        <v>545000000</v>
      </c>
    </row>
    <row r="76" spans="1:19" ht="42.75" x14ac:dyDescent="0.2">
      <c r="A76" s="69" t="s">
        <v>85</v>
      </c>
      <c r="B76" s="20" t="s">
        <v>12</v>
      </c>
      <c r="C76" s="20">
        <v>7490</v>
      </c>
      <c r="D76" s="20" t="s">
        <v>74</v>
      </c>
      <c r="E76" s="20">
        <v>1</v>
      </c>
      <c r="F76" s="24">
        <f t="shared" si="12"/>
        <v>16064000</v>
      </c>
      <c r="G76" s="70">
        <v>16064000</v>
      </c>
      <c r="H76" s="24">
        <v>0</v>
      </c>
      <c r="I76" s="24">
        <v>0</v>
      </c>
      <c r="J76" s="24">
        <v>0</v>
      </c>
      <c r="K76" s="24">
        <v>0</v>
      </c>
      <c r="L76" s="24">
        <v>0</v>
      </c>
      <c r="M76" s="24"/>
      <c r="N76" s="24"/>
      <c r="O76" s="24"/>
      <c r="P76" s="24"/>
      <c r="Q76" s="24"/>
      <c r="R76" s="24">
        <f>SUM(G76:O76)</f>
        <v>16064000</v>
      </c>
    </row>
    <row r="77" spans="1:19" ht="28.5" x14ac:dyDescent="0.2">
      <c r="A77" s="37" t="s">
        <v>86</v>
      </c>
      <c r="B77" s="83"/>
      <c r="C77" s="83"/>
      <c r="D77" s="83" t="s">
        <v>10</v>
      </c>
      <c r="E77" s="86">
        <f>4/7</f>
        <v>0.5714285714285714</v>
      </c>
      <c r="F77" s="84">
        <f t="shared" si="12"/>
        <v>55041275.952</v>
      </c>
      <c r="G77" s="87">
        <f>+G78+G79</f>
        <v>55041275.952</v>
      </c>
      <c r="H77" s="87">
        <f>+H78</f>
        <v>0</v>
      </c>
      <c r="I77" s="85"/>
      <c r="J77" s="87">
        <f>+J78</f>
        <v>0</v>
      </c>
      <c r="K77" s="85"/>
      <c r="L77" s="85"/>
      <c r="M77" s="87">
        <f>+M78</f>
        <v>0</v>
      </c>
      <c r="N77" s="87">
        <f>+N78</f>
        <v>0</v>
      </c>
      <c r="O77" s="87">
        <f>+O78</f>
        <v>0</v>
      </c>
      <c r="P77" s="87"/>
      <c r="Q77" s="87"/>
      <c r="R77" s="84">
        <f>+R78+R79</f>
        <v>55041275.952</v>
      </c>
    </row>
    <row r="78" spans="1:19" ht="25.5" customHeight="1" x14ac:dyDescent="0.2">
      <c r="A78" s="88" t="s">
        <v>87</v>
      </c>
      <c r="B78" s="20" t="s">
        <v>12</v>
      </c>
      <c r="C78" s="20">
        <v>7490</v>
      </c>
      <c r="D78" s="20" t="s">
        <v>13</v>
      </c>
      <c r="E78" s="20">
        <v>1</v>
      </c>
      <c r="F78" s="24">
        <f t="shared" si="12"/>
        <v>25403665.824000001</v>
      </c>
      <c r="G78" s="24">
        <v>25403665.824000001</v>
      </c>
      <c r="H78" s="24">
        <v>0</v>
      </c>
      <c r="I78" s="24">
        <v>0</v>
      </c>
      <c r="J78" s="24">
        <v>0</v>
      </c>
      <c r="K78" s="24">
        <v>0</v>
      </c>
      <c r="L78" s="24">
        <v>0</v>
      </c>
      <c r="M78" s="24"/>
      <c r="N78" s="24"/>
      <c r="O78" s="24"/>
      <c r="P78" s="24"/>
      <c r="Q78" s="24"/>
      <c r="R78" s="24">
        <f>SUM(G78:O78)</f>
        <v>25403665.824000001</v>
      </c>
    </row>
    <row r="79" spans="1:19" x14ac:dyDescent="0.2">
      <c r="A79" s="71"/>
      <c r="B79" s="20" t="s">
        <v>12</v>
      </c>
      <c r="C79" s="20">
        <v>7490</v>
      </c>
      <c r="D79" s="20"/>
      <c r="E79" s="20"/>
      <c r="F79" s="24">
        <f t="shared" si="12"/>
        <v>29637610.127999999</v>
      </c>
      <c r="G79" s="24">
        <v>29637610.127999999</v>
      </c>
      <c r="H79" s="24">
        <v>0</v>
      </c>
      <c r="I79" s="24">
        <v>0</v>
      </c>
      <c r="J79" s="24">
        <v>0</v>
      </c>
      <c r="K79" s="24">
        <v>0</v>
      </c>
      <c r="L79" s="24">
        <v>0</v>
      </c>
      <c r="M79" s="24"/>
      <c r="N79" s="24"/>
      <c r="O79" s="24"/>
      <c r="P79" s="24"/>
      <c r="Q79" s="24"/>
      <c r="R79" s="24">
        <f>SUM(G79:O79)</f>
        <v>29637610.127999999</v>
      </c>
    </row>
    <row r="80" spans="1:19" ht="42.75" x14ac:dyDescent="0.2">
      <c r="A80" s="37" t="s">
        <v>88</v>
      </c>
      <c r="B80" s="83"/>
      <c r="C80" s="83"/>
      <c r="D80" s="83" t="s">
        <v>10</v>
      </c>
      <c r="E80" s="83">
        <v>100</v>
      </c>
      <c r="F80" s="84">
        <f t="shared" si="12"/>
        <v>14004492.130000001</v>
      </c>
      <c r="G80" s="84">
        <f>+G81+G82</f>
        <v>13121122.130000001</v>
      </c>
      <c r="H80" s="84">
        <f>+H81</f>
        <v>883370</v>
      </c>
      <c r="I80" s="94">
        <v>0</v>
      </c>
      <c r="J80" s="84">
        <f>+J81</f>
        <v>0</v>
      </c>
      <c r="K80" s="84">
        <f t="shared" ref="K80:L80" si="13">+K81</f>
        <v>0</v>
      </c>
      <c r="L80" s="84">
        <f t="shared" si="13"/>
        <v>0</v>
      </c>
      <c r="M80" s="84">
        <f>+M81</f>
        <v>0</v>
      </c>
      <c r="N80" s="84">
        <f>+N81</f>
        <v>0</v>
      </c>
      <c r="O80" s="84">
        <f>+O81</f>
        <v>0</v>
      </c>
      <c r="P80" s="84"/>
      <c r="Q80" s="84"/>
      <c r="R80" s="84">
        <f>+R81+R82</f>
        <v>14004492.130000001</v>
      </c>
    </row>
    <row r="81" spans="1:18" ht="25.5" customHeight="1" x14ac:dyDescent="0.2">
      <c r="A81" s="17" t="s">
        <v>89</v>
      </c>
      <c r="B81" s="20" t="s">
        <v>12</v>
      </c>
      <c r="C81" s="20">
        <v>5819</v>
      </c>
      <c r="D81" s="20" t="s">
        <v>13</v>
      </c>
      <c r="E81" s="20">
        <v>1</v>
      </c>
      <c r="F81" s="24">
        <f t="shared" si="12"/>
        <v>2500000</v>
      </c>
      <c r="G81" s="24">
        <v>1616630</v>
      </c>
      <c r="H81" s="24">
        <v>883370</v>
      </c>
      <c r="I81" s="9">
        <v>0</v>
      </c>
      <c r="J81" s="9">
        <v>0</v>
      </c>
      <c r="K81" s="9">
        <v>0</v>
      </c>
      <c r="L81" s="9">
        <v>0</v>
      </c>
      <c r="M81" s="24"/>
      <c r="N81" s="24"/>
      <c r="O81" s="24"/>
      <c r="P81" s="24"/>
      <c r="Q81" s="24"/>
      <c r="R81" s="24">
        <f t="shared" ref="R81:R112" si="14">SUM(G81:O81)</f>
        <v>2500000</v>
      </c>
    </row>
    <row r="82" spans="1:18" x14ac:dyDescent="0.2">
      <c r="A82" s="20"/>
      <c r="B82" s="20" t="s">
        <v>12</v>
      </c>
      <c r="C82" s="20">
        <v>7490</v>
      </c>
      <c r="D82" s="20"/>
      <c r="E82" s="20"/>
      <c r="F82" s="24">
        <f t="shared" si="12"/>
        <v>11504492.130000001</v>
      </c>
      <c r="G82" s="24">
        <v>11504492.130000001</v>
      </c>
      <c r="H82" s="24">
        <v>0</v>
      </c>
      <c r="I82" s="24">
        <v>0</v>
      </c>
      <c r="J82" s="24">
        <v>0</v>
      </c>
      <c r="K82" s="24">
        <v>0</v>
      </c>
      <c r="L82" s="24">
        <v>0</v>
      </c>
      <c r="M82" s="24"/>
      <c r="N82" s="24"/>
      <c r="O82" s="24"/>
      <c r="P82" s="24"/>
      <c r="Q82" s="24"/>
      <c r="R82" s="24">
        <f t="shared" si="14"/>
        <v>11504492.130000001</v>
      </c>
    </row>
    <row r="83" spans="1:18" ht="28.5" x14ac:dyDescent="0.2">
      <c r="A83" s="37" t="s">
        <v>90</v>
      </c>
      <c r="B83" s="83"/>
      <c r="C83" s="83"/>
      <c r="D83" s="83" t="s">
        <v>10</v>
      </c>
      <c r="E83" s="89">
        <v>100</v>
      </c>
      <c r="F83" s="98">
        <f t="shared" si="12"/>
        <v>2215891372.4907999</v>
      </c>
      <c r="G83" s="84">
        <f>+G84+G88+G101</f>
        <v>1999164851.9119999</v>
      </c>
      <c r="H83" s="84">
        <f t="shared" ref="H83:Q83" si="15">+H84+H88+H101</f>
        <v>36726520.5788</v>
      </c>
      <c r="I83" s="84">
        <f t="shared" si="15"/>
        <v>0</v>
      </c>
      <c r="J83" s="84">
        <f t="shared" si="15"/>
        <v>180000000</v>
      </c>
      <c r="K83" s="84">
        <f t="shared" si="15"/>
        <v>0</v>
      </c>
      <c r="L83" s="84">
        <f t="shared" si="15"/>
        <v>0</v>
      </c>
      <c r="M83" s="84">
        <f t="shared" si="15"/>
        <v>25000000</v>
      </c>
      <c r="N83" s="84">
        <f t="shared" si="15"/>
        <v>0</v>
      </c>
      <c r="O83" s="84">
        <f t="shared" si="15"/>
        <v>250000000</v>
      </c>
      <c r="P83" s="84">
        <f t="shared" si="15"/>
        <v>0</v>
      </c>
      <c r="Q83" s="84">
        <f t="shared" si="15"/>
        <v>0</v>
      </c>
      <c r="R83" s="84">
        <f>SUM(G83:Q83)</f>
        <v>2490891372.4907999</v>
      </c>
    </row>
    <row r="84" spans="1:18" ht="57" x14ac:dyDescent="0.2">
      <c r="A84" s="36" t="s">
        <v>91</v>
      </c>
      <c r="B84" s="90" t="s">
        <v>12</v>
      </c>
      <c r="C84" s="90" t="s">
        <v>73</v>
      </c>
      <c r="D84" s="90" t="s">
        <v>13</v>
      </c>
      <c r="E84" s="91">
        <v>1</v>
      </c>
      <c r="F84" s="91">
        <f t="shared" si="12"/>
        <v>114316496.208</v>
      </c>
      <c r="G84" s="92">
        <f>SUM(G85:G87)</f>
        <v>114316496.208</v>
      </c>
      <c r="H84" s="92">
        <v>0</v>
      </c>
      <c r="I84" s="92">
        <v>0</v>
      </c>
      <c r="J84" s="92">
        <v>0</v>
      </c>
      <c r="K84" s="92">
        <v>0</v>
      </c>
      <c r="L84" s="92">
        <v>0</v>
      </c>
      <c r="M84" s="92">
        <v>0</v>
      </c>
      <c r="N84" s="92">
        <v>0</v>
      </c>
      <c r="O84" s="92">
        <v>0</v>
      </c>
      <c r="P84" s="92">
        <v>0</v>
      </c>
      <c r="Q84" s="92">
        <v>0</v>
      </c>
      <c r="R84" s="92">
        <f>SUM(G84:Q84)</f>
        <v>114316496.208</v>
      </c>
    </row>
    <row r="85" spans="1:18" ht="28.5" x14ac:dyDescent="0.2">
      <c r="A85" s="17" t="s">
        <v>92</v>
      </c>
      <c r="B85" s="20" t="s">
        <v>12</v>
      </c>
      <c r="C85" s="20" t="s">
        <v>73</v>
      </c>
      <c r="D85" s="20" t="s">
        <v>30</v>
      </c>
      <c r="E85" s="72">
        <v>9</v>
      </c>
      <c r="F85" s="99">
        <v>38105498.736000001</v>
      </c>
      <c r="G85" s="99">
        <v>38105498.736000001</v>
      </c>
      <c r="H85" s="24">
        <v>0</v>
      </c>
      <c r="I85" s="24">
        <v>0</v>
      </c>
      <c r="J85" s="24">
        <v>0</v>
      </c>
      <c r="K85" s="24">
        <v>0</v>
      </c>
      <c r="L85" s="24">
        <v>0</v>
      </c>
      <c r="M85" s="24">
        <v>0</v>
      </c>
      <c r="N85" s="24">
        <v>0</v>
      </c>
      <c r="O85" s="24">
        <v>0</v>
      </c>
      <c r="P85" s="24">
        <v>0</v>
      </c>
      <c r="Q85" s="24">
        <v>0</v>
      </c>
      <c r="R85" s="24">
        <f>SUM(G85:Q85)</f>
        <v>38105498.736000001</v>
      </c>
    </row>
    <row r="86" spans="1:18" ht="28.5" x14ac:dyDescent="0.2">
      <c r="A86" s="17" t="s">
        <v>93</v>
      </c>
      <c r="B86" s="20" t="s">
        <v>12</v>
      </c>
      <c r="C86" s="20" t="s">
        <v>73</v>
      </c>
      <c r="D86" s="20" t="s">
        <v>30</v>
      </c>
      <c r="E86" s="72">
        <v>9</v>
      </c>
      <c r="F86" s="99">
        <v>38105498.736000001</v>
      </c>
      <c r="G86" s="99">
        <v>38105498.736000001</v>
      </c>
      <c r="H86" s="24">
        <v>0</v>
      </c>
      <c r="I86" s="24">
        <v>0</v>
      </c>
      <c r="J86" s="24">
        <v>0</v>
      </c>
      <c r="K86" s="24">
        <v>0</v>
      </c>
      <c r="L86" s="24">
        <v>0</v>
      </c>
      <c r="M86" s="24">
        <v>0</v>
      </c>
      <c r="N86" s="24">
        <v>0</v>
      </c>
      <c r="O86" s="24">
        <v>0</v>
      </c>
      <c r="P86" s="24">
        <v>0</v>
      </c>
      <c r="Q86" s="24">
        <v>0</v>
      </c>
      <c r="R86" s="24">
        <f>SUM(G86:Q86)</f>
        <v>38105498.736000001</v>
      </c>
    </row>
    <row r="87" spans="1:18" ht="42.75" x14ac:dyDescent="0.2">
      <c r="A87" s="17" t="s">
        <v>94</v>
      </c>
      <c r="B87" s="20" t="s">
        <v>12</v>
      </c>
      <c r="C87" s="20" t="s">
        <v>73</v>
      </c>
      <c r="D87" s="20" t="s">
        <v>30</v>
      </c>
      <c r="E87" s="72">
        <v>9</v>
      </c>
      <c r="F87" s="99">
        <v>38105498.736000001</v>
      </c>
      <c r="G87" s="99">
        <v>38105498.736000001</v>
      </c>
      <c r="H87" s="24">
        <v>0</v>
      </c>
      <c r="I87" s="24">
        <v>0</v>
      </c>
      <c r="J87" s="24">
        <v>0</v>
      </c>
      <c r="K87" s="24">
        <v>0</v>
      </c>
      <c r="L87" s="24">
        <v>0</v>
      </c>
      <c r="M87" s="24">
        <v>0</v>
      </c>
      <c r="N87" s="24">
        <v>0</v>
      </c>
      <c r="O87" s="24">
        <v>0</v>
      </c>
      <c r="P87" s="24">
        <v>0</v>
      </c>
      <c r="Q87" s="24">
        <v>0</v>
      </c>
      <c r="R87" s="24">
        <f t="shared" si="14"/>
        <v>38105498.736000001</v>
      </c>
    </row>
    <row r="88" spans="1:18" ht="75" customHeight="1" x14ac:dyDescent="0.2">
      <c r="A88" s="36" t="s">
        <v>256</v>
      </c>
      <c r="B88" s="90" t="s">
        <v>12</v>
      </c>
      <c r="C88" s="90" t="s">
        <v>73</v>
      </c>
      <c r="D88" s="90" t="s">
        <v>13</v>
      </c>
      <c r="E88" s="91">
        <v>1</v>
      </c>
      <c r="F88" s="96">
        <f>SUM(G88:L88)</f>
        <v>1240252294.552</v>
      </c>
      <c r="G88" s="92">
        <f>SUM(G89:G100)</f>
        <v>1240252294.552</v>
      </c>
      <c r="H88" s="92">
        <v>0</v>
      </c>
      <c r="I88" s="92">
        <v>0</v>
      </c>
      <c r="J88" s="92">
        <v>0</v>
      </c>
      <c r="K88" s="92">
        <v>0</v>
      </c>
      <c r="L88" s="92">
        <v>0</v>
      </c>
      <c r="M88" s="92">
        <v>0</v>
      </c>
      <c r="N88" s="92">
        <v>0</v>
      </c>
      <c r="O88" s="92">
        <v>0</v>
      </c>
      <c r="P88" s="92">
        <v>0</v>
      </c>
      <c r="Q88" s="92">
        <v>0</v>
      </c>
      <c r="R88" s="92">
        <f t="shared" si="14"/>
        <v>1240252294.552</v>
      </c>
    </row>
    <row r="89" spans="1:18" ht="42.75" x14ac:dyDescent="0.2">
      <c r="A89" s="17" t="s">
        <v>95</v>
      </c>
      <c r="B89" s="20" t="s">
        <v>12</v>
      </c>
      <c r="C89" s="20" t="s">
        <v>73</v>
      </c>
      <c r="D89" s="20" t="s">
        <v>30</v>
      </c>
      <c r="E89" s="73">
        <v>9.5</v>
      </c>
      <c r="F89" s="101">
        <f>SUM(G89:L89)</f>
        <v>40222470.887999997</v>
      </c>
      <c r="G89" s="24">
        <v>40222470.887999997</v>
      </c>
      <c r="H89" s="24">
        <v>0</v>
      </c>
      <c r="I89" s="24">
        <v>0</v>
      </c>
      <c r="J89" s="24">
        <v>0</v>
      </c>
      <c r="K89" s="24">
        <v>0</v>
      </c>
      <c r="L89" s="24">
        <v>0</v>
      </c>
      <c r="M89" s="24">
        <v>0</v>
      </c>
      <c r="N89" s="24">
        <v>0</v>
      </c>
      <c r="O89" s="24">
        <v>0</v>
      </c>
      <c r="P89" s="24">
        <v>0</v>
      </c>
      <c r="Q89" s="24">
        <v>0</v>
      </c>
      <c r="R89" s="24">
        <f t="shared" si="14"/>
        <v>40222470.887999997</v>
      </c>
    </row>
    <row r="90" spans="1:18" ht="42.75" x14ac:dyDescent="0.2">
      <c r="A90" s="17" t="s">
        <v>96</v>
      </c>
      <c r="B90" s="20" t="s">
        <v>12</v>
      </c>
      <c r="C90" s="20" t="s">
        <v>73</v>
      </c>
      <c r="D90" s="20" t="s">
        <v>30</v>
      </c>
      <c r="E90" s="72">
        <v>9</v>
      </c>
      <c r="F90" s="101">
        <f t="shared" ref="F90:F100" si="16">SUM(G90:L90)</f>
        <v>38105498.736000001</v>
      </c>
      <c r="G90" s="24">
        <v>38105498.736000001</v>
      </c>
      <c r="H90" s="24">
        <v>0</v>
      </c>
      <c r="I90" s="24">
        <v>0</v>
      </c>
      <c r="J90" s="24">
        <v>0</v>
      </c>
      <c r="K90" s="24">
        <v>0</v>
      </c>
      <c r="L90" s="24">
        <v>0</v>
      </c>
      <c r="M90" s="24">
        <v>0</v>
      </c>
      <c r="N90" s="24">
        <v>0</v>
      </c>
      <c r="O90" s="24">
        <v>0</v>
      </c>
      <c r="P90" s="24">
        <v>0</v>
      </c>
      <c r="Q90" s="24">
        <v>0</v>
      </c>
      <c r="R90" s="24">
        <f t="shared" si="14"/>
        <v>38105498.736000001</v>
      </c>
    </row>
    <row r="91" spans="1:18" ht="28.5" x14ac:dyDescent="0.2">
      <c r="A91" s="17" t="s">
        <v>97</v>
      </c>
      <c r="B91" s="20" t="s">
        <v>12</v>
      </c>
      <c r="C91" s="20" t="s">
        <v>73</v>
      </c>
      <c r="D91" s="20" t="s">
        <v>30</v>
      </c>
      <c r="E91" s="72">
        <v>9</v>
      </c>
      <c r="F91" s="101">
        <f t="shared" si="16"/>
        <v>38105498.736000001</v>
      </c>
      <c r="G91" s="24">
        <v>38105498.736000001</v>
      </c>
      <c r="H91" s="24">
        <v>0</v>
      </c>
      <c r="I91" s="24">
        <v>0</v>
      </c>
      <c r="J91" s="24">
        <v>0</v>
      </c>
      <c r="K91" s="24">
        <v>0</v>
      </c>
      <c r="L91" s="24">
        <v>0</v>
      </c>
      <c r="M91" s="24">
        <v>0</v>
      </c>
      <c r="N91" s="24">
        <v>0</v>
      </c>
      <c r="O91" s="24">
        <v>0</v>
      </c>
      <c r="P91" s="24">
        <v>0</v>
      </c>
      <c r="Q91" s="24">
        <v>0</v>
      </c>
      <c r="R91" s="24">
        <f t="shared" si="14"/>
        <v>38105498.736000001</v>
      </c>
    </row>
    <row r="92" spans="1:18" ht="42.75" x14ac:dyDescent="0.2">
      <c r="A92" s="17" t="s">
        <v>98</v>
      </c>
      <c r="B92" s="20" t="s">
        <v>12</v>
      </c>
      <c r="C92" s="20" t="s">
        <v>73</v>
      </c>
      <c r="D92" s="20" t="s">
        <v>30</v>
      </c>
      <c r="E92" s="72">
        <v>9</v>
      </c>
      <c r="F92" s="101">
        <f t="shared" si="16"/>
        <v>38105498.736000001</v>
      </c>
      <c r="G92" s="24">
        <v>38105498.736000001</v>
      </c>
      <c r="H92" s="24">
        <v>0</v>
      </c>
      <c r="I92" s="24">
        <v>0</v>
      </c>
      <c r="J92" s="24">
        <v>0</v>
      </c>
      <c r="K92" s="24">
        <v>0</v>
      </c>
      <c r="L92" s="24">
        <v>0</v>
      </c>
      <c r="M92" s="24">
        <v>0</v>
      </c>
      <c r="N92" s="24">
        <v>0</v>
      </c>
      <c r="O92" s="24">
        <v>0</v>
      </c>
      <c r="P92" s="24">
        <v>0</v>
      </c>
      <c r="Q92" s="24">
        <v>0</v>
      </c>
      <c r="R92" s="24">
        <f t="shared" si="14"/>
        <v>38105498.736000001</v>
      </c>
    </row>
    <row r="93" spans="1:18" ht="42.75" x14ac:dyDescent="0.2">
      <c r="A93" s="17" t="s">
        <v>99</v>
      </c>
      <c r="B93" s="20" t="s">
        <v>12</v>
      </c>
      <c r="C93" s="20" t="s">
        <v>73</v>
      </c>
      <c r="D93" s="20" t="s">
        <v>30</v>
      </c>
      <c r="E93" s="72">
        <v>9</v>
      </c>
      <c r="F93" s="101">
        <f t="shared" si="16"/>
        <v>38105498.736000001</v>
      </c>
      <c r="G93" s="24">
        <v>38105498.736000001</v>
      </c>
      <c r="H93" s="24">
        <v>0</v>
      </c>
      <c r="I93" s="24">
        <v>0</v>
      </c>
      <c r="J93" s="24">
        <v>0</v>
      </c>
      <c r="K93" s="24">
        <v>0</v>
      </c>
      <c r="L93" s="24">
        <v>0</v>
      </c>
      <c r="M93" s="24">
        <v>0</v>
      </c>
      <c r="N93" s="24">
        <v>0</v>
      </c>
      <c r="O93" s="24">
        <v>0</v>
      </c>
      <c r="P93" s="24">
        <v>0</v>
      </c>
      <c r="Q93" s="24">
        <v>0</v>
      </c>
      <c r="R93" s="24">
        <f t="shared" si="14"/>
        <v>38105498.736000001</v>
      </c>
    </row>
    <row r="94" spans="1:18" ht="42.75" x14ac:dyDescent="0.2">
      <c r="A94" s="17" t="s">
        <v>100</v>
      </c>
      <c r="B94" s="20" t="s">
        <v>12</v>
      </c>
      <c r="C94" s="20" t="s">
        <v>73</v>
      </c>
      <c r="D94" s="20" t="s">
        <v>30</v>
      </c>
      <c r="E94" s="72">
        <v>8</v>
      </c>
      <c r="F94" s="101">
        <f t="shared" si="16"/>
        <v>33871554.432000004</v>
      </c>
      <c r="G94" s="24">
        <v>33871554.432000004</v>
      </c>
      <c r="H94" s="24">
        <v>0</v>
      </c>
      <c r="I94" s="24">
        <v>0</v>
      </c>
      <c r="J94" s="24">
        <v>0</v>
      </c>
      <c r="K94" s="24">
        <v>0</v>
      </c>
      <c r="L94" s="24">
        <v>0</v>
      </c>
      <c r="M94" s="24">
        <v>0</v>
      </c>
      <c r="N94" s="24">
        <v>0</v>
      </c>
      <c r="O94" s="24">
        <v>0</v>
      </c>
      <c r="P94" s="24">
        <v>0</v>
      </c>
      <c r="Q94" s="24">
        <v>0</v>
      </c>
      <c r="R94" s="24">
        <f t="shared" si="14"/>
        <v>33871554.432000004</v>
      </c>
    </row>
    <row r="95" spans="1:18" ht="28.5" x14ac:dyDescent="0.2">
      <c r="A95" s="17" t="s">
        <v>101</v>
      </c>
      <c r="B95" s="20" t="s">
        <v>12</v>
      </c>
      <c r="C95" s="20">
        <v>7490</v>
      </c>
      <c r="D95" s="20" t="s">
        <v>30</v>
      </c>
      <c r="E95" s="72">
        <v>6</v>
      </c>
      <c r="F95" s="101">
        <f t="shared" si="16"/>
        <v>774151776</v>
      </c>
      <c r="G95" s="24">
        <v>774151776</v>
      </c>
      <c r="H95" s="24">
        <v>0</v>
      </c>
      <c r="I95" s="24">
        <v>0</v>
      </c>
      <c r="J95" s="24">
        <v>0</v>
      </c>
      <c r="K95" s="24">
        <v>0</v>
      </c>
      <c r="L95" s="24">
        <v>0</v>
      </c>
      <c r="M95" s="24">
        <v>0</v>
      </c>
      <c r="N95" s="24">
        <v>0</v>
      </c>
      <c r="O95" s="24">
        <v>0</v>
      </c>
      <c r="P95" s="24">
        <v>0</v>
      </c>
      <c r="Q95" s="24">
        <v>0</v>
      </c>
      <c r="R95" s="24">
        <f t="shared" si="14"/>
        <v>774151776</v>
      </c>
    </row>
    <row r="96" spans="1:18" x14ac:dyDescent="0.2">
      <c r="A96" s="17" t="s">
        <v>102</v>
      </c>
      <c r="B96" s="20" t="s">
        <v>12</v>
      </c>
      <c r="C96" s="20">
        <v>7490</v>
      </c>
      <c r="D96" s="20" t="s">
        <v>30</v>
      </c>
      <c r="E96" s="72"/>
      <c r="F96" s="101">
        <f t="shared" si="16"/>
        <v>135000000</v>
      </c>
      <c r="G96" s="24">
        <v>135000000</v>
      </c>
      <c r="H96" s="24">
        <v>0</v>
      </c>
      <c r="I96" s="24">
        <v>0</v>
      </c>
      <c r="J96" s="24">
        <v>0</v>
      </c>
      <c r="K96" s="24">
        <v>0</v>
      </c>
      <c r="L96" s="24">
        <v>0</v>
      </c>
      <c r="M96" s="24">
        <v>0</v>
      </c>
      <c r="N96" s="24">
        <v>0</v>
      </c>
      <c r="O96" s="24">
        <v>0</v>
      </c>
      <c r="P96" s="24">
        <v>0</v>
      </c>
      <c r="Q96" s="24">
        <v>0</v>
      </c>
      <c r="R96" s="24">
        <f t="shared" si="14"/>
        <v>135000000</v>
      </c>
    </row>
    <row r="97" spans="1:18" x14ac:dyDescent="0.2">
      <c r="A97" s="17" t="s">
        <v>103</v>
      </c>
      <c r="B97" s="20" t="s">
        <v>12</v>
      </c>
      <c r="C97" s="20" t="s">
        <v>73</v>
      </c>
      <c r="D97" s="20" t="s">
        <v>30</v>
      </c>
      <c r="E97" s="72">
        <v>8</v>
      </c>
      <c r="F97" s="101">
        <f t="shared" si="16"/>
        <v>15877291.140000001</v>
      </c>
      <c r="G97" s="24">
        <v>15877291.140000001</v>
      </c>
      <c r="H97" s="24">
        <v>0</v>
      </c>
      <c r="I97" s="24">
        <v>0</v>
      </c>
      <c r="J97" s="24">
        <v>0</v>
      </c>
      <c r="K97" s="24">
        <v>0</v>
      </c>
      <c r="L97" s="24">
        <v>0</v>
      </c>
      <c r="M97" s="24">
        <v>0</v>
      </c>
      <c r="N97" s="24">
        <v>0</v>
      </c>
      <c r="O97" s="24">
        <v>0</v>
      </c>
      <c r="P97" s="24">
        <v>0</v>
      </c>
      <c r="Q97" s="24">
        <v>0</v>
      </c>
      <c r="R97" s="24">
        <f t="shared" si="14"/>
        <v>15877291.140000001</v>
      </c>
    </row>
    <row r="98" spans="1:18" x14ac:dyDescent="0.2">
      <c r="A98" s="17" t="s">
        <v>104</v>
      </c>
      <c r="B98" s="20" t="s">
        <v>12</v>
      </c>
      <c r="C98" s="20" t="s">
        <v>73</v>
      </c>
      <c r="D98" s="20" t="s">
        <v>30</v>
      </c>
      <c r="E98" s="73">
        <v>7.5</v>
      </c>
      <c r="F98" s="101">
        <f t="shared" si="16"/>
        <v>43069597.020000003</v>
      </c>
      <c r="G98" s="24">
        <v>43069597.020000003</v>
      </c>
      <c r="H98" s="24">
        <v>0</v>
      </c>
      <c r="I98" s="24">
        <v>0</v>
      </c>
      <c r="J98" s="24">
        <v>0</v>
      </c>
      <c r="K98" s="24">
        <v>0</v>
      </c>
      <c r="L98" s="24">
        <v>0</v>
      </c>
      <c r="M98" s="24">
        <v>0</v>
      </c>
      <c r="N98" s="24">
        <v>0</v>
      </c>
      <c r="O98" s="24">
        <v>0</v>
      </c>
      <c r="P98" s="24">
        <v>0</v>
      </c>
      <c r="Q98" s="24">
        <v>0</v>
      </c>
      <c r="R98" s="24">
        <f t="shared" si="14"/>
        <v>43069597.020000003</v>
      </c>
    </row>
    <row r="99" spans="1:18" ht="28.5" x14ac:dyDescent="0.2">
      <c r="A99" s="17" t="s">
        <v>105</v>
      </c>
      <c r="B99" s="20" t="s">
        <v>12</v>
      </c>
      <c r="C99" s="20" t="s">
        <v>73</v>
      </c>
      <c r="D99" s="20" t="s">
        <v>30</v>
      </c>
      <c r="E99" s="72">
        <v>7</v>
      </c>
      <c r="F99" s="101">
        <f t="shared" si="16"/>
        <v>29637610.127999999</v>
      </c>
      <c r="G99" s="24">
        <v>29637610.127999999</v>
      </c>
      <c r="H99" s="24">
        <v>0</v>
      </c>
      <c r="I99" s="24">
        <v>0</v>
      </c>
      <c r="J99" s="24">
        <v>0</v>
      </c>
      <c r="K99" s="24">
        <v>0</v>
      </c>
      <c r="L99" s="24">
        <v>0</v>
      </c>
      <c r="M99" s="24">
        <v>0</v>
      </c>
      <c r="N99" s="24">
        <v>0</v>
      </c>
      <c r="O99" s="24">
        <v>0</v>
      </c>
      <c r="P99" s="24">
        <v>0</v>
      </c>
      <c r="Q99" s="24">
        <v>0</v>
      </c>
      <c r="R99" s="24">
        <f t="shared" si="14"/>
        <v>29637610.127999999</v>
      </c>
    </row>
    <row r="100" spans="1:18" x14ac:dyDescent="0.2">
      <c r="A100" s="17" t="s">
        <v>106</v>
      </c>
      <c r="B100" s="20" t="s">
        <v>12</v>
      </c>
      <c r="C100" s="20" t="s">
        <v>73</v>
      </c>
      <c r="D100" s="20" t="s">
        <v>30</v>
      </c>
      <c r="E100" s="72">
        <v>2</v>
      </c>
      <c r="F100" s="101">
        <f t="shared" si="16"/>
        <v>16000000</v>
      </c>
      <c r="G100" s="24">
        <v>16000000</v>
      </c>
      <c r="H100" s="24">
        <v>0</v>
      </c>
      <c r="I100" s="24">
        <v>0</v>
      </c>
      <c r="J100" s="24">
        <v>0</v>
      </c>
      <c r="K100" s="24">
        <v>0</v>
      </c>
      <c r="L100" s="24">
        <v>0</v>
      </c>
      <c r="M100" s="24">
        <v>0</v>
      </c>
      <c r="N100" s="24">
        <v>0</v>
      </c>
      <c r="O100" s="24">
        <v>0</v>
      </c>
      <c r="P100" s="24">
        <v>0</v>
      </c>
      <c r="Q100" s="24">
        <v>0</v>
      </c>
      <c r="R100" s="24">
        <f t="shared" si="14"/>
        <v>16000000</v>
      </c>
    </row>
    <row r="101" spans="1:18" ht="42.75" x14ac:dyDescent="0.2">
      <c r="A101" s="36" t="s">
        <v>107</v>
      </c>
      <c r="B101" s="90"/>
      <c r="C101" s="90"/>
      <c r="D101" s="90" t="s">
        <v>13</v>
      </c>
      <c r="E101" s="91">
        <v>1</v>
      </c>
      <c r="F101" s="96">
        <f t="shared" ref="F101:F112" si="17">SUM(G101:L101)</f>
        <v>861322581.73079991</v>
      </c>
      <c r="G101" s="92">
        <f>SUM(G102:G112)</f>
        <v>644596061.15199995</v>
      </c>
      <c r="H101" s="92">
        <f>SUM(H102:H112)</f>
        <v>36726520.5788</v>
      </c>
      <c r="I101" s="97">
        <v>0</v>
      </c>
      <c r="J101" s="92">
        <f>SUM(J102:J112)</f>
        <v>180000000</v>
      </c>
      <c r="K101" s="97">
        <v>0</v>
      </c>
      <c r="L101" s="97">
        <v>0</v>
      </c>
      <c r="M101" s="92">
        <f>SUM(M102:M112)</f>
        <v>25000000</v>
      </c>
      <c r="N101" s="92">
        <f>SUM(N102:N112)</f>
        <v>0</v>
      </c>
      <c r="O101" s="92">
        <f>SUM(O102:O112)</f>
        <v>250000000</v>
      </c>
      <c r="P101" s="92">
        <v>0</v>
      </c>
      <c r="Q101" s="92">
        <v>0</v>
      </c>
      <c r="R101" s="92">
        <f t="shared" si="14"/>
        <v>1136322581.7307999</v>
      </c>
    </row>
    <row r="102" spans="1:18" x14ac:dyDescent="0.2">
      <c r="A102" s="17" t="s">
        <v>108</v>
      </c>
      <c r="B102" s="20" t="s">
        <v>109</v>
      </c>
      <c r="C102" s="20" t="s">
        <v>110</v>
      </c>
      <c r="D102" s="20"/>
      <c r="E102" s="72"/>
      <c r="F102" s="99">
        <f t="shared" si="17"/>
        <v>126429742.152</v>
      </c>
      <c r="G102" s="24">
        <v>126429742.152</v>
      </c>
      <c r="H102" s="24">
        <v>0</v>
      </c>
      <c r="I102" s="24">
        <v>0</v>
      </c>
      <c r="J102" s="24">
        <v>0</v>
      </c>
      <c r="K102" s="24">
        <v>0</v>
      </c>
      <c r="L102" s="24">
        <v>0</v>
      </c>
      <c r="M102" s="24">
        <v>0</v>
      </c>
      <c r="N102" s="24">
        <v>0</v>
      </c>
      <c r="O102" s="24">
        <v>0</v>
      </c>
      <c r="P102" s="24">
        <v>0</v>
      </c>
      <c r="Q102" s="24">
        <v>0</v>
      </c>
      <c r="R102" s="24">
        <f t="shared" si="14"/>
        <v>126429742.152</v>
      </c>
    </row>
    <row r="103" spans="1:18" x14ac:dyDescent="0.2">
      <c r="A103" s="17" t="s">
        <v>111</v>
      </c>
      <c r="B103" s="20" t="s">
        <v>12</v>
      </c>
      <c r="C103" s="20">
        <v>7490</v>
      </c>
      <c r="D103" s="20"/>
      <c r="E103" s="72"/>
      <c r="F103" s="99">
        <f t="shared" si="17"/>
        <v>15187035.116</v>
      </c>
      <c r="G103" s="74">
        <v>0</v>
      </c>
      <c r="H103" s="24">
        <v>15187035.116</v>
      </c>
      <c r="I103" s="95">
        <v>0</v>
      </c>
      <c r="J103" s="95">
        <v>0</v>
      </c>
      <c r="K103" s="95">
        <v>0</v>
      </c>
      <c r="L103" s="95">
        <v>0</v>
      </c>
      <c r="M103" s="95">
        <v>0</v>
      </c>
      <c r="N103" s="95">
        <v>0</v>
      </c>
      <c r="O103" s="95">
        <v>0</v>
      </c>
      <c r="P103" s="95">
        <v>0</v>
      </c>
      <c r="Q103" s="95">
        <v>0</v>
      </c>
      <c r="R103" s="24">
        <f t="shared" si="14"/>
        <v>15187035.116</v>
      </c>
    </row>
    <row r="104" spans="1:18" ht="42.75" x14ac:dyDescent="0.2">
      <c r="A104" s="17" t="s">
        <v>112</v>
      </c>
      <c r="B104" s="20" t="s">
        <v>15</v>
      </c>
      <c r="C104" s="20" t="s">
        <v>76</v>
      </c>
      <c r="D104" s="20"/>
      <c r="E104" s="72"/>
      <c r="F104" s="99">
        <f t="shared" si="17"/>
        <v>323131195</v>
      </c>
      <c r="G104" s="24">
        <v>323131195</v>
      </c>
      <c r="H104" s="24">
        <v>0</v>
      </c>
      <c r="I104" s="24">
        <v>0</v>
      </c>
      <c r="J104" s="24">
        <v>0</v>
      </c>
      <c r="K104" s="24">
        <v>0</v>
      </c>
      <c r="L104" s="24">
        <v>0</v>
      </c>
      <c r="M104" s="24">
        <v>0</v>
      </c>
      <c r="N104" s="24">
        <v>0</v>
      </c>
      <c r="O104" s="24">
        <v>0</v>
      </c>
      <c r="P104" s="24">
        <v>0</v>
      </c>
      <c r="Q104" s="24">
        <v>0</v>
      </c>
      <c r="R104" s="24">
        <f t="shared" si="14"/>
        <v>323131195</v>
      </c>
    </row>
    <row r="105" spans="1:18" ht="42.75" x14ac:dyDescent="0.2">
      <c r="A105" s="17" t="s">
        <v>112</v>
      </c>
      <c r="B105" s="20" t="s">
        <v>15</v>
      </c>
      <c r="C105" s="20" t="s">
        <v>76</v>
      </c>
      <c r="D105" s="20"/>
      <c r="E105" s="72"/>
      <c r="F105" s="99">
        <f t="shared" si="17"/>
        <v>166000000</v>
      </c>
      <c r="G105" s="24">
        <v>166000000</v>
      </c>
      <c r="H105" s="24">
        <v>0</v>
      </c>
      <c r="I105" s="24">
        <v>0</v>
      </c>
      <c r="J105" s="24">
        <v>0</v>
      </c>
      <c r="K105" s="24">
        <v>0</v>
      </c>
      <c r="L105" s="24">
        <v>0</v>
      </c>
      <c r="M105" s="24">
        <v>0</v>
      </c>
      <c r="N105" s="24">
        <v>0</v>
      </c>
      <c r="O105" s="24">
        <v>0</v>
      </c>
      <c r="P105" s="24">
        <v>0</v>
      </c>
      <c r="Q105" s="24">
        <v>0</v>
      </c>
      <c r="R105" s="24">
        <f t="shared" si="14"/>
        <v>166000000</v>
      </c>
    </row>
    <row r="106" spans="1:18" x14ac:dyDescent="0.2">
      <c r="A106" s="17" t="s">
        <v>113</v>
      </c>
      <c r="B106" s="20" t="s">
        <v>19</v>
      </c>
      <c r="C106" s="20" t="s">
        <v>114</v>
      </c>
      <c r="D106" s="20"/>
      <c r="E106" s="72"/>
      <c r="F106" s="99">
        <f t="shared" si="17"/>
        <v>52336975.371999994</v>
      </c>
      <c r="G106" s="74">
        <v>0</v>
      </c>
      <c r="H106" s="24">
        <v>0</v>
      </c>
      <c r="I106" s="95">
        <v>0</v>
      </c>
      <c r="J106" s="24">
        <v>52336975.371999994</v>
      </c>
      <c r="K106" s="95">
        <v>0</v>
      </c>
      <c r="L106" s="95">
        <v>0</v>
      </c>
      <c r="M106" s="95">
        <v>0</v>
      </c>
      <c r="N106" s="95">
        <v>0</v>
      </c>
      <c r="O106" s="95">
        <v>0</v>
      </c>
      <c r="P106" s="95">
        <v>0</v>
      </c>
      <c r="Q106" s="95">
        <v>0</v>
      </c>
      <c r="R106" s="24">
        <f t="shared" si="14"/>
        <v>52336975.371999994</v>
      </c>
    </row>
    <row r="107" spans="1:18" x14ac:dyDescent="0.2">
      <c r="A107" s="17" t="s">
        <v>113</v>
      </c>
      <c r="B107" s="20" t="s">
        <v>19</v>
      </c>
      <c r="C107" s="20" t="s">
        <v>114</v>
      </c>
      <c r="D107" s="20"/>
      <c r="E107" s="72"/>
      <c r="F107" s="99">
        <f t="shared" si="17"/>
        <v>1469241</v>
      </c>
      <c r="G107" s="74">
        <v>0</v>
      </c>
      <c r="H107" s="24">
        <v>1469241</v>
      </c>
      <c r="I107" s="95">
        <v>0</v>
      </c>
      <c r="J107" s="74">
        <v>0</v>
      </c>
      <c r="K107" s="95">
        <v>0</v>
      </c>
      <c r="L107" s="95">
        <v>0</v>
      </c>
      <c r="M107" s="95">
        <v>0</v>
      </c>
      <c r="N107" s="95">
        <v>0</v>
      </c>
      <c r="O107" s="95">
        <v>0</v>
      </c>
      <c r="P107" s="95">
        <v>0</v>
      </c>
      <c r="Q107" s="95">
        <v>0</v>
      </c>
      <c r="R107" s="24">
        <f t="shared" si="14"/>
        <v>1469241</v>
      </c>
    </row>
    <row r="108" spans="1:18" x14ac:dyDescent="0.2">
      <c r="A108" s="17" t="s">
        <v>115</v>
      </c>
      <c r="B108" s="20" t="s">
        <v>12</v>
      </c>
      <c r="C108" s="20">
        <v>7490</v>
      </c>
      <c r="D108" s="20"/>
      <c r="E108" s="72"/>
      <c r="F108" s="99">
        <f t="shared" si="17"/>
        <v>7303942</v>
      </c>
      <c r="G108" s="74">
        <v>0</v>
      </c>
      <c r="H108" s="24">
        <v>7303942</v>
      </c>
      <c r="I108" s="95">
        <v>0</v>
      </c>
      <c r="J108" s="24">
        <v>0</v>
      </c>
      <c r="K108" s="95">
        <v>0</v>
      </c>
      <c r="L108" s="95">
        <v>0</v>
      </c>
      <c r="M108" s="95">
        <v>0</v>
      </c>
      <c r="N108" s="95">
        <v>0</v>
      </c>
      <c r="O108" s="95">
        <v>0</v>
      </c>
      <c r="P108" s="95">
        <v>0</v>
      </c>
      <c r="Q108" s="95">
        <v>0</v>
      </c>
      <c r="R108" s="24">
        <f t="shared" si="14"/>
        <v>7303942</v>
      </c>
    </row>
    <row r="109" spans="1:18" x14ac:dyDescent="0.2">
      <c r="A109" s="17" t="s">
        <v>116</v>
      </c>
      <c r="B109" s="20" t="s">
        <v>19</v>
      </c>
      <c r="C109" s="20">
        <v>3700</v>
      </c>
      <c r="D109" s="20"/>
      <c r="E109" s="72"/>
      <c r="F109" s="99">
        <f t="shared" si="17"/>
        <v>127663024.62800001</v>
      </c>
      <c r="G109" s="74">
        <v>0</v>
      </c>
      <c r="H109" s="24">
        <v>0</v>
      </c>
      <c r="I109" s="95">
        <v>0</v>
      </c>
      <c r="J109" s="24">
        <v>127663024.62800001</v>
      </c>
      <c r="K109" s="95">
        <v>0</v>
      </c>
      <c r="L109" s="95">
        <v>0</v>
      </c>
      <c r="M109" s="24"/>
      <c r="N109" s="95">
        <v>0</v>
      </c>
      <c r="O109" s="24">
        <v>250000000</v>
      </c>
      <c r="P109" s="95">
        <v>0</v>
      </c>
      <c r="Q109" s="24"/>
      <c r="R109" s="24">
        <f t="shared" si="14"/>
        <v>377663024.62800002</v>
      </c>
    </row>
    <row r="110" spans="1:18" x14ac:dyDescent="0.2">
      <c r="A110" s="17" t="s">
        <v>117</v>
      </c>
      <c r="B110" s="20" t="s">
        <v>12</v>
      </c>
      <c r="C110" s="20">
        <v>7490</v>
      </c>
      <c r="D110" s="20"/>
      <c r="E110" s="72"/>
      <c r="F110" s="99">
        <f t="shared" si="17"/>
        <v>12766302.462800002</v>
      </c>
      <c r="G110" s="74">
        <v>0</v>
      </c>
      <c r="H110" s="24">
        <v>12766302.462800002</v>
      </c>
      <c r="I110" s="95">
        <v>0</v>
      </c>
      <c r="J110" s="74">
        <v>0</v>
      </c>
      <c r="K110" s="95">
        <v>0</v>
      </c>
      <c r="L110" s="95">
        <v>0</v>
      </c>
      <c r="M110" s="24">
        <v>25000000</v>
      </c>
      <c r="N110" s="95">
        <v>0</v>
      </c>
      <c r="O110" s="95">
        <v>0</v>
      </c>
      <c r="P110" s="95">
        <v>0</v>
      </c>
      <c r="Q110" s="95">
        <v>0</v>
      </c>
      <c r="R110" s="24">
        <f t="shared" si="14"/>
        <v>37766302.462800004</v>
      </c>
    </row>
    <row r="111" spans="1:18" x14ac:dyDescent="0.2">
      <c r="A111" s="17" t="s">
        <v>118</v>
      </c>
      <c r="B111" s="20"/>
      <c r="C111" s="20"/>
      <c r="D111" s="20"/>
      <c r="E111" s="72"/>
      <c r="F111" s="99">
        <f t="shared" si="17"/>
        <v>8957634</v>
      </c>
      <c r="G111" s="24">
        <v>8957634</v>
      </c>
      <c r="H111" s="24">
        <v>0</v>
      </c>
      <c r="I111" s="95">
        <v>0</v>
      </c>
      <c r="J111" s="74">
        <v>0</v>
      </c>
      <c r="K111" s="95">
        <v>0</v>
      </c>
      <c r="L111" s="95">
        <v>0</v>
      </c>
      <c r="M111" s="95">
        <v>0</v>
      </c>
      <c r="N111" s="95">
        <v>0</v>
      </c>
      <c r="O111" s="95">
        <v>0</v>
      </c>
      <c r="P111" s="95">
        <v>0</v>
      </c>
      <c r="Q111" s="95">
        <v>0</v>
      </c>
      <c r="R111" s="24">
        <f t="shared" si="14"/>
        <v>8957634</v>
      </c>
    </row>
    <row r="112" spans="1:18" x14ac:dyDescent="0.2">
      <c r="A112" s="17" t="s">
        <v>119</v>
      </c>
      <c r="B112" s="20" t="s">
        <v>15</v>
      </c>
      <c r="C112" s="20">
        <v>8414</v>
      </c>
      <c r="D112" s="20"/>
      <c r="E112" s="72"/>
      <c r="F112" s="99">
        <f t="shared" si="17"/>
        <v>20077490</v>
      </c>
      <c r="G112" s="24">
        <v>20077490</v>
      </c>
      <c r="H112" s="24">
        <v>0</v>
      </c>
      <c r="I112" s="95">
        <v>0</v>
      </c>
      <c r="J112" s="74">
        <v>0</v>
      </c>
      <c r="K112" s="95">
        <v>0</v>
      </c>
      <c r="L112" s="95">
        <v>0</v>
      </c>
      <c r="M112" s="95">
        <v>0</v>
      </c>
      <c r="N112" s="95">
        <v>0</v>
      </c>
      <c r="O112" s="95">
        <v>0</v>
      </c>
      <c r="P112" s="95">
        <v>0</v>
      </c>
      <c r="Q112" s="95">
        <v>0</v>
      </c>
      <c r="R112" s="24">
        <f t="shared" si="14"/>
        <v>20077490</v>
      </c>
    </row>
    <row r="113" spans="1:18" ht="42.75" x14ac:dyDescent="0.2">
      <c r="A113" s="37" t="s">
        <v>120</v>
      </c>
      <c r="B113" s="83"/>
      <c r="C113" s="83"/>
      <c r="D113" s="83" t="s">
        <v>10</v>
      </c>
      <c r="E113" s="89">
        <v>25</v>
      </c>
      <c r="F113" s="98">
        <v>457715399.40799999</v>
      </c>
      <c r="G113" s="84">
        <f>+G114+G119</f>
        <v>457715399.40799999</v>
      </c>
      <c r="H113" s="84">
        <f>+H114+H119</f>
        <v>0</v>
      </c>
      <c r="I113" s="85"/>
      <c r="J113" s="84">
        <f>+J114+J119</f>
        <v>0</v>
      </c>
      <c r="K113" s="85"/>
      <c r="L113" s="85"/>
      <c r="M113" s="84">
        <f>+M114+M119</f>
        <v>13967527.52</v>
      </c>
      <c r="N113" s="84">
        <f>+N114+N119</f>
        <v>0</v>
      </c>
      <c r="O113" s="84">
        <f>+O114+O119</f>
        <v>0</v>
      </c>
      <c r="P113" s="84"/>
      <c r="Q113" s="84"/>
      <c r="R113" s="84">
        <f>+R114+R119</f>
        <v>471682926.92799997</v>
      </c>
    </row>
    <row r="114" spans="1:18" ht="71.25" x14ac:dyDescent="0.2">
      <c r="A114" s="36" t="s">
        <v>121</v>
      </c>
      <c r="B114" s="90"/>
      <c r="C114" s="90"/>
      <c r="D114" s="90" t="s">
        <v>13</v>
      </c>
      <c r="E114" s="91">
        <v>1</v>
      </c>
      <c r="F114" s="96">
        <v>84319763.775999993</v>
      </c>
      <c r="G114" s="92">
        <f>SUM(G115:G118)</f>
        <v>84319763.775999993</v>
      </c>
      <c r="H114" s="92">
        <v>0</v>
      </c>
      <c r="I114" s="92">
        <v>0</v>
      </c>
      <c r="J114" s="92">
        <v>0</v>
      </c>
      <c r="K114" s="92">
        <v>0</v>
      </c>
      <c r="L114" s="92">
        <v>0</v>
      </c>
      <c r="M114" s="92"/>
      <c r="N114" s="92"/>
      <c r="O114" s="92"/>
      <c r="P114" s="92"/>
      <c r="Q114" s="92"/>
      <c r="R114" s="92">
        <f t="shared" ref="R114:R126" si="18">SUM(G114:O114)</f>
        <v>84319763.775999993</v>
      </c>
    </row>
    <row r="115" spans="1:18" x14ac:dyDescent="0.2">
      <c r="A115" s="17" t="s">
        <v>122</v>
      </c>
      <c r="B115" s="20" t="s">
        <v>12</v>
      </c>
      <c r="C115" s="20" t="s">
        <v>73</v>
      </c>
      <c r="D115" s="20" t="s">
        <v>30</v>
      </c>
      <c r="E115" s="72">
        <v>7</v>
      </c>
      <c r="F115" s="99">
        <v>29637610.127999999</v>
      </c>
      <c r="G115" s="99">
        <v>29637610.127999999</v>
      </c>
      <c r="H115" s="24">
        <v>0</v>
      </c>
      <c r="I115" s="24">
        <v>0</v>
      </c>
      <c r="J115" s="24">
        <v>0</v>
      </c>
      <c r="K115" s="24">
        <v>0</v>
      </c>
      <c r="L115" s="24">
        <v>0</v>
      </c>
      <c r="M115" s="24"/>
      <c r="N115" s="24"/>
      <c r="O115" s="24"/>
      <c r="P115" s="24"/>
      <c r="Q115" s="24"/>
      <c r="R115" s="24">
        <f t="shared" si="18"/>
        <v>29637610.127999999</v>
      </c>
    </row>
    <row r="116" spans="1:18" x14ac:dyDescent="0.2">
      <c r="A116" s="17" t="s">
        <v>123</v>
      </c>
      <c r="B116" s="20" t="s">
        <v>12</v>
      </c>
      <c r="C116" s="20" t="s">
        <v>73</v>
      </c>
      <c r="D116" s="20" t="s">
        <v>30</v>
      </c>
      <c r="E116" s="72"/>
      <c r="F116" s="99">
        <v>3874822</v>
      </c>
      <c r="G116" s="99">
        <v>3874822</v>
      </c>
      <c r="H116" s="24">
        <v>0</v>
      </c>
      <c r="I116" s="24">
        <v>0</v>
      </c>
      <c r="J116" s="24">
        <v>0</v>
      </c>
      <c r="K116" s="24">
        <v>0</v>
      </c>
      <c r="L116" s="24">
        <v>0</v>
      </c>
      <c r="M116" s="24"/>
      <c r="N116" s="24"/>
      <c r="O116" s="24"/>
      <c r="P116" s="24"/>
      <c r="Q116" s="24"/>
      <c r="R116" s="24">
        <f t="shared" si="18"/>
        <v>3874822</v>
      </c>
    </row>
    <row r="117" spans="1:18" x14ac:dyDescent="0.2">
      <c r="A117" s="17" t="s">
        <v>124</v>
      </c>
      <c r="B117" s="20" t="s">
        <v>12</v>
      </c>
      <c r="C117" s="20" t="s">
        <v>73</v>
      </c>
      <c r="D117" s="20" t="s">
        <v>30</v>
      </c>
      <c r="E117" s="72">
        <v>8</v>
      </c>
      <c r="F117" s="99">
        <v>16935777.216000002</v>
      </c>
      <c r="G117" s="99">
        <v>16935777.216000002</v>
      </c>
      <c r="H117" s="24">
        <v>0</v>
      </c>
      <c r="I117" s="24">
        <v>0</v>
      </c>
      <c r="J117" s="24">
        <v>0</v>
      </c>
      <c r="K117" s="24">
        <v>0</v>
      </c>
      <c r="L117" s="24">
        <v>0</v>
      </c>
      <c r="M117" s="24"/>
      <c r="N117" s="24"/>
      <c r="O117" s="24"/>
      <c r="P117" s="24"/>
      <c r="Q117" s="24"/>
      <c r="R117" s="24">
        <f t="shared" si="18"/>
        <v>16935777.216000002</v>
      </c>
    </row>
    <row r="118" spans="1:18" ht="28.5" x14ac:dyDescent="0.2">
      <c r="A118" s="17" t="s">
        <v>125</v>
      </c>
      <c r="B118" s="20" t="s">
        <v>12</v>
      </c>
      <c r="C118" s="20" t="s">
        <v>73</v>
      </c>
      <c r="D118" s="20" t="s">
        <v>30</v>
      </c>
      <c r="E118" s="72">
        <v>8</v>
      </c>
      <c r="F118" s="99">
        <v>33871554.432000004</v>
      </c>
      <c r="G118" s="99">
        <v>33871554.432000004</v>
      </c>
      <c r="H118" s="24">
        <v>0</v>
      </c>
      <c r="I118" s="24">
        <v>0</v>
      </c>
      <c r="J118" s="24">
        <v>0</v>
      </c>
      <c r="K118" s="24">
        <v>0</v>
      </c>
      <c r="L118" s="24">
        <v>0</v>
      </c>
      <c r="M118" s="24"/>
      <c r="N118" s="24"/>
      <c r="O118" s="24"/>
      <c r="P118" s="24"/>
      <c r="Q118" s="24"/>
      <c r="R118" s="24">
        <f t="shared" si="18"/>
        <v>33871554.432000004</v>
      </c>
    </row>
    <row r="119" spans="1:18" ht="85.5" x14ac:dyDescent="0.2">
      <c r="A119" s="36" t="s">
        <v>126</v>
      </c>
      <c r="B119" s="90"/>
      <c r="C119" s="90"/>
      <c r="D119" s="90" t="s">
        <v>13</v>
      </c>
      <c r="E119" s="91">
        <v>1</v>
      </c>
      <c r="F119" s="96">
        <f>SUM(F120:F126)</f>
        <v>373395635.63199997</v>
      </c>
      <c r="G119" s="92">
        <f>SUM(G120:G126)</f>
        <v>373395635.63199997</v>
      </c>
      <c r="H119" s="92">
        <f>SUM(H120:H126)</f>
        <v>0</v>
      </c>
      <c r="I119" s="93"/>
      <c r="J119" s="92">
        <f>SUM(J120:J126)</f>
        <v>0</v>
      </c>
      <c r="K119" s="93"/>
      <c r="L119" s="93"/>
      <c r="M119" s="92">
        <f>SUM(M120:M126)</f>
        <v>13967527.52</v>
      </c>
      <c r="N119" s="92">
        <f>SUM(N120:N126)</f>
        <v>0</v>
      </c>
      <c r="O119" s="92">
        <f>SUM(O120:O126)</f>
        <v>0</v>
      </c>
      <c r="P119" s="92"/>
      <c r="Q119" s="92"/>
      <c r="R119" s="92">
        <f t="shared" si="18"/>
        <v>387363163.15199995</v>
      </c>
    </row>
    <row r="120" spans="1:18" x14ac:dyDescent="0.2">
      <c r="A120" s="17" t="s">
        <v>108</v>
      </c>
      <c r="B120" s="20" t="s">
        <v>109</v>
      </c>
      <c r="C120" s="20" t="s">
        <v>110</v>
      </c>
      <c r="D120" s="20"/>
      <c r="E120" s="72"/>
      <c r="F120" s="99">
        <v>116395635.632</v>
      </c>
      <c r="G120" s="99">
        <v>116395635.632</v>
      </c>
      <c r="H120" s="24">
        <v>0</v>
      </c>
      <c r="I120" s="24">
        <v>0</v>
      </c>
      <c r="J120" s="24">
        <v>0</v>
      </c>
      <c r="K120" s="24">
        <v>0</v>
      </c>
      <c r="L120" s="24">
        <v>0</v>
      </c>
      <c r="M120" s="24">
        <v>0</v>
      </c>
      <c r="N120" s="24">
        <v>0</v>
      </c>
      <c r="O120" s="24">
        <v>0</v>
      </c>
      <c r="P120" s="24">
        <v>0</v>
      </c>
      <c r="Q120" s="24">
        <v>0</v>
      </c>
      <c r="R120" s="24">
        <f>SUM(G120:Q120)</f>
        <v>116395635.632</v>
      </c>
    </row>
    <row r="121" spans="1:18" x14ac:dyDescent="0.2">
      <c r="A121" s="17" t="s">
        <v>111</v>
      </c>
      <c r="B121" s="20" t="s">
        <v>12</v>
      </c>
      <c r="C121" s="20">
        <v>7490</v>
      </c>
      <c r="D121" s="20"/>
      <c r="E121" s="72"/>
      <c r="F121" s="99">
        <v>0</v>
      </c>
      <c r="G121" s="99">
        <v>0</v>
      </c>
      <c r="H121" s="74">
        <v>0</v>
      </c>
      <c r="I121" s="74">
        <v>0</v>
      </c>
      <c r="J121" s="74">
        <v>0</v>
      </c>
      <c r="K121" s="74">
        <v>0</v>
      </c>
      <c r="L121" s="74">
        <v>0</v>
      </c>
      <c r="M121" s="24">
        <v>13967527.52</v>
      </c>
      <c r="N121" s="24">
        <v>0</v>
      </c>
      <c r="O121" s="24">
        <v>0</v>
      </c>
      <c r="P121" s="24">
        <v>0</v>
      </c>
      <c r="Q121" s="24">
        <v>0</v>
      </c>
      <c r="R121" s="24">
        <f t="shared" si="18"/>
        <v>13967527.52</v>
      </c>
    </row>
    <row r="122" spans="1:18" ht="42.75" x14ac:dyDescent="0.2">
      <c r="A122" s="17" t="s">
        <v>127</v>
      </c>
      <c r="B122" s="20" t="s">
        <v>15</v>
      </c>
      <c r="C122" s="20" t="s">
        <v>76</v>
      </c>
      <c r="D122" s="20"/>
      <c r="E122" s="72"/>
      <c r="F122" s="99">
        <v>80000000</v>
      </c>
      <c r="G122" s="99">
        <v>80000000</v>
      </c>
      <c r="H122" s="24">
        <v>0</v>
      </c>
      <c r="I122" s="24">
        <v>0</v>
      </c>
      <c r="J122" s="24">
        <v>0</v>
      </c>
      <c r="K122" s="24">
        <v>0</v>
      </c>
      <c r="L122" s="24">
        <v>0</v>
      </c>
      <c r="M122" s="24">
        <v>0</v>
      </c>
      <c r="N122" s="24">
        <v>0</v>
      </c>
      <c r="O122" s="24">
        <v>0</v>
      </c>
      <c r="P122" s="24">
        <v>0</v>
      </c>
      <c r="Q122" s="24">
        <v>0</v>
      </c>
      <c r="R122" s="24">
        <f t="shared" si="18"/>
        <v>80000000</v>
      </c>
    </row>
    <row r="123" spans="1:18" x14ac:dyDescent="0.2">
      <c r="A123" s="17" t="s">
        <v>128</v>
      </c>
      <c r="B123" s="20" t="s">
        <v>19</v>
      </c>
      <c r="C123" s="20">
        <v>4290</v>
      </c>
      <c r="D123" s="20"/>
      <c r="E123" s="72"/>
      <c r="F123" s="99">
        <v>25000000</v>
      </c>
      <c r="G123" s="99">
        <v>25000000</v>
      </c>
      <c r="H123" s="24">
        <v>0</v>
      </c>
      <c r="I123" s="24">
        <v>0</v>
      </c>
      <c r="J123" s="24">
        <v>0</v>
      </c>
      <c r="K123" s="24">
        <v>0</v>
      </c>
      <c r="L123" s="24">
        <v>0</v>
      </c>
      <c r="M123" s="24">
        <v>0</v>
      </c>
      <c r="N123" s="24">
        <v>0</v>
      </c>
      <c r="O123" s="24">
        <v>0</v>
      </c>
      <c r="P123" s="24">
        <v>0</v>
      </c>
      <c r="Q123" s="24">
        <v>0</v>
      </c>
      <c r="R123" s="24">
        <f t="shared" si="18"/>
        <v>25000000</v>
      </c>
    </row>
    <row r="124" spans="1:18" ht="28.5" x14ac:dyDescent="0.2">
      <c r="A124" s="17" t="s">
        <v>129</v>
      </c>
      <c r="B124" s="20" t="s">
        <v>12</v>
      </c>
      <c r="C124" s="20">
        <v>7490</v>
      </c>
      <c r="D124" s="20"/>
      <c r="E124" s="72"/>
      <c r="F124" s="99">
        <v>90000000</v>
      </c>
      <c r="G124" s="99">
        <v>90000000</v>
      </c>
      <c r="H124" s="24">
        <v>0</v>
      </c>
      <c r="I124" s="24">
        <v>0</v>
      </c>
      <c r="J124" s="24">
        <v>0</v>
      </c>
      <c r="K124" s="24">
        <v>0</v>
      </c>
      <c r="L124" s="24">
        <v>0</v>
      </c>
      <c r="M124" s="24">
        <v>0</v>
      </c>
      <c r="N124" s="24">
        <v>0</v>
      </c>
      <c r="O124" s="24">
        <v>0</v>
      </c>
      <c r="P124" s="24">
        <v>0</v>
      </c>
      <c r="Q124" s="24">
        <v>0</v>
      </c>
      <c r="R124" s="24">
        <f t="shared" si="18"/>
        <v>90000000</v>
      </c>
    </row>
    <row r="125" spans="1:18" x14ac:dyDescent="0.2">
      <c r="A125" s="17" t="s">
        <v>130</v>
      </c>
      <c r="B125" s="20" t="s">
        <v>131</v>
      </c>
      <c r="C125" s="20" t="s">
        <v>132</v>
      </c>
      <c r="D125" s="20"/>
      <c r="E125" s="72"/>
      <c r="F125" s="99">
        <v>24000000</v>
      </c>
      <c r="G125" s="99">
        <v>24000000</v>
      </c>
      <c r="H125" s="24">
        <v>0</v>
      </c>
      <c r="I125" s="24">
        <v>0</v>
      </c>
      <c r="J125" s="24">
        <v>0</v>
      </c>
      <c r="K125" s="24">
        <v>0</v>
      </c>
      <c r="L125" s="24">
        <v>0</v>
      </c>
      <c r="M125" s="24">
        <v>0</v>
      </c>
      <c r="N125" s="24">
        <v>0</v>
      </c>
      <c r="O125" s="24">
        <v>0</v>
      </c>
      <c r="P125" s="24">
        <v>0</v>
      </c>
      <c r="Q125" s="24">
        <v>0</v>
      </c>
      <c r="R125" s="24">
        <f t="shared" si="18"/>
        <v>24000000</v>
      </c>
    </row>
    <row r="126" spans="1:18" ht="42.75" x14ac:dyDescent="0.2">
      <c r="A126" s="17" t="s">
        <v>133</v>
      </c>
      <c r="B126" s="20" t="s">
        <v>15</v>
      </c>
      <c r="C126" s="20" t="s">
        <v>76</v>
      </c>
      <c r="D126" s="20"/>
      <c r="E126" s="72"/>
      <c r="F126" s="99">
        <v>38000000</v>
      </c>
      <c r="G126" s="99">
        <v>38000000</v>
      </c>
      <c r="H126" s="24">
        <v>0</v>
      </c>
      <c r="I126" s="24">
        <v>0</v>
      </c>
      <c r="J126" s="24">
        <v>0</v>
      </c>
      <c r="K126" s="24">
        <v>0</v>
      </c>
      <c r="L126" s="24">
        <v>0</v>
      </c>
      <c r="M126" s="24">
        <v>0</v>
      </c>
      <c r="N126" s="24">
        <v>0</v>
      </c>
      <c r="O126" s="24">
        <v>0</v>
      </c>
      <c r="P126" s="24">
        <v>0</v>
      </c>
      <c r="Q126" s="24">
        <v>0</v>
      </c>
      <c r="R126" s="24">
        <f t="shared" si="18"/>
        <v>38000000</v>
      </c>
    </row>
    <row r="127" spans="1:18" ht="42.75" x14ac:dyDescent="0.2">
      <c r="A127" s="37" t="s">
        <v>134</v>
      </c>
      <c r="B127" s="83"/>
      <c r="C127" s="83"/>
      <c r="D127" s="83" t="s">
        <v>10</v>
      </c>
      <c r="E127" s="89">
        <v>100</v>
      </c>
      <c r="F127" s="98">
        <f>SUM(G127:L127)</f>
        <v>277029322.27200001</v>
      </c>
      <c r="G127" s="84">
        <f>+G128+G133</f>
        <v>267639213.27200001</v>
      </c>
      <c r="H127" s="84">
        <f>+H128+H133</f>
        <v>9390109</v>
      </c>
      <c r="I127" s="94">
        <v>0</v>
      </c>
      <c r="J127" s="84">
        <f>+J128+J133</f>
        <v>0</v>
      </c>
      <c r="K127" s="94">
        <v>0</v>
      </c>
      <c r="L127" s="94">
        <v>0</v>
      </c>
      <c r="M127" s="84">
        <v>23717891</v>
      </c>
      <c r="N127" s="84">
        <f>+N128+N133</f>
        <v>35863915</v>
      </c>
      <c r="O127" s="84">
        <v>0</v>
      </c>
      <c r="P127" s="84">
        <v>0</v>
      </c>
      <c r="Q127" s="84">
        <v>0</v>
      </c>
      <c r="R127" s="84">
        <f>+R128+R133</f>
        <v>336611128.27200001</v>
      </c>
    </row>
    <row r="128" spans="1:18" ht="45" customHeight="1" x14ac:dyDescent="0.2">
      <c r="A128" s="36" t="s">
        <v>135</v>
      </c>
      <c r="B128" s="90"/>
      <c r="C128" s="90"/>
      <c r="D128" s="90" t="s">
        <v>13</v>
      </c>
      <c r="E128" s="91">
        <v>1</v>
      </c>
      <c r="F128" s="96">
        <f>SUM(F129:F132)</f>
        <v>95047744.272</v>
      </c>
      <c r="G128" s="92">
        <f>SUM(G129:G132)</f>
        <v>95047744.272</v>
      </c>
      <c r="H128" s="92">
        <f>SUM(H129:H132)</f>
        <v>0</v>
      </c>
      <c r="I128" s="93"/>
      <c r="J128" s="92">
        <f>SUM(J129:J132)</f>
        <v>0</v>
      </c>
      <c r="K128" s="93"/>
      <c r="L128" s="93"/>
      <c r="M128" s="92">
        <f>SUM(M129:M132)</f>
        <v>0</v>
      </c>
      <c r="N128" s="92">
        <f>SUM(N129:N132)</f>
        <v>0</v>
      </c>
      <c r="O128" s="92">
        <f>SUM(O129:O132)</f>
        <v>0</v>
      </c>
      <c r="P128" s="92"/>
      <c r="Q128" s="92"/>
      <c r="R128" s="92">
        <f t="shared" ref="R128:R132" si="19">SUM(G128:O128)</f>
        <v>95047744.272</v>
      </c>
    </row>
    <row r="129" spans="1:18" x14ac:dyDescent="0.2">
      <c r="A129" s="17" t="s">
        <v>124</v>
      </c>
      <c r="B129" s="20" t="s">
        <v>12</v>
      </c>
      <c r="C129" s="20" t="s">
        <v>73</v>
      </c>
      <c r="D129" s="20" t="s">
        <v>30</v>
      </c>
      <c r="E129" s="72">
        <v>8</v>
      </c>
      <c r="F129" s="99">
        <v>16935777.216000002</v>
      </c>
      <c r="G129" s="99">
        <v>16935777.216000002</v>
      </c>
      <c r="H129" s="24">
        <v>0</v>
      </c>
      <c r="I129" s="24">
        <v>0</v>
      </c>
      <c r="J129" s="24">
        <v>0</v>
      </c>
      <c r="K129" s="24">
        <v>0</v>
      </c>
      <c r="L129" s="24">
        <v>0</v>
      </c>
      <c r="M129" s="24"/>
      <c r="N129" s="24"/>
      <c r="O129" s="24"/>
      <c r="P129" s="24"/>
      <c r="Q129" s="24"/>
      <c r="R129" s="24">
        <f t="shared" si="19"/>
        <v>16935777.216000002</v>
      </c>
    </row>
    <row r="130" spans="1:18" x14ac:dyDescent="0.2">
      <c r="A130" s="17" t="s">
        <v>136</v>
      </c>
      <c r="B130" s="20" t="s">
        <v>12</v>
      </c>
      <c r="C130" s="20" t="s">
        <v>73</v>
      </c>
      <c r="D130" s="20" t="s">
        <v>30</v>
      </c>
      <c r="E130" s="72">
        <v>7</v>
      </c>
      <c r="F130" s="99">
        <v>29637610.127999999</v>
      </c>
      <c r="G130" s="99">
        <v>29637610.127999999</v>
      </c>
      <c r="H130" s="24">
        <v>0</v>
      </c>
      <c r="I130" s="24">
        <v>0</v>
      </c>
      <c r="J130" s="24">
        <v>0</v>
      </c>
      <c r="K130" s="24">
        <v>0</v>
      </c>
      <c r="L130" s="24">
        <v>0</v>
      </c>
      <c r="M130" s="24"/>
      <c r="N130" s="24"/>
      <c r="O130" s="24"/>
      <c r="P130" s="24"/>
      <c r="Q130" s="24"/>
      <c r="R130" s="24">
        <f t="shared" si="19"/>
        <v>29637610.127999999</v>
      </c>
    </row>
    <row r="131" spans="1:18" x14ac:dyDescent="0.2">
      <c r="A131" s="17" t="s">
        <v>123</v>
      </c>
      <c r="B131" s="20" t="s">
        <v>12</v>
      </c>
      <c r="C131" s="20" t="s">
        <v>73</v>
      </c>
      <c r="D131" s="20" t="s">
        <v>30</v>
      </c>
      <c r="E131" s="72">
        <v>8</v>
      </c>
      <c r="F131" s="99">
        <v>24237178.464000002</v>
      </c>
      <c r="G131" s="99">
        <v>24237178.464000002</v>
      </c>
      <c r="H131" s="24">
        <v>0</v>
      </c>
      <c r="I131" s="24">
        <v>0</v>
      </c>
      <c r="J131" s="24">
        <v>0</v>
      </c>
      <c r="K131" s="24">
        <v>0</v>
      </c>
      <c r="L131" s="24">
        <v>0</v>
      </c>
      <c r="M131" s="24"/>
      <c r="N131" s="24"/>
      <c r="O131" s="24"/>
      <c r="P131" s="24"/>
      <c r="Q131" s="24"/>
      <c r="R131" s="24">
        <f t="shared" si="19"/>
        <v>24237178.464000002</v>
      </c>
    </row>
    <row r="132" spans="1:18" x14ac:dyDescent="0.2">
      <c r="A132" s="17" t="s">
        <v>137</v>
      </c>
      <c r="B132" s="20" t="s">
        <v>12</v>
      </c>
      <c r="C132" s="20" t="s">
        <v>73</v>
      </c>
      <c r="D132" s="20" t="s">
        <v>30</v>
      </c>
      <c r="E132" s="72"/>
      <c r="F132" s="99">
        <v>24237178.464000002</v>
      </c>
      <c r="G132" s="99">
        <v>24237178.464000002</v>
      </c>
      <c r="H132" s="24">
        <v>0</v>
      </c>
      <c r="I132" s="24">
        <v>0</v>
      </c>
      <c r="J132" s="24">
        <v>0</v>
      </c>
      <c r="K132" s="24">
        <v>0</v>
      </c>
      <c r="L132" s="24">
        <v>0</v>
      </c>
      <c r="M132" s="24"/>
      <c r="N132" s="24"/>
      <c r="O132" s="24"/>
      <c r="P132" s="24"/>
      <c r="Q132" s="24"/>
      <c r="R132" s="24">
        <f t="shared" si="19"/>
        <v>24237178.464000002</v>
      </c>
    </row>
    <row r="133" spans="1:18" ht="42.75" x14ac:dyDescent="0.2">
      <c r="A133" s="36" t="s">
        <v>138</v>
      </c>
      <c r="B133" s="90" t="s">
        <v>139</v>
      </c>
      <c r="C133" s="90" t="s">
        <v>139</v>
      </c>
      <c r="D133" s="90" t="s">
        <v>13</v>
      </c>
      <c r="E133" s="91">
        <v>1</v>
      </c>
      <c r="F133" s="96">
        <f>SUM(F134:F141)</f>
        <v>181981578</v>
      </c>
      <c r="G133" s="96">
        <f>SUM(G134:G141)</f>
        <v>172591469</v>
      </c>
      <c r="H133" s="96">
        <f t="shared" ref="H133:L133" si="20">SUM(H134:H141)</f>
        <v>9390109</v>
      </c>
      <c r="I133" s="96">
        <f t="shared" si="20"/>
        <v>0</v>
      </c>
      <c r="J133" s="96">
        <f t="shared" si="20"/>
        <v>0</v>
      </c>
      <c r="K133" s="96">
        <f t="shared" si="20"/>
        <v>0</v>
      </c>
      <c r="L133" s="96">
        <f t="shared" si="20"/>
        <v>0</v>
      </c>
      <c r="M133" s="96">
        <f t="shared" ref="M133" si="21">SUM(M134:M141)</f>
        <v>0</v>
      </c>
      <c r="N133" s="96">
        <f t="shared" ref="N133" si="22">SUM(N134:N141)</f>
        <v>35863915</v>
      </c>
      <c r="O133" s="92">
        <f>SUM(O134:O141)</f>
        <v>23717891</v>
      </c>
      <c r="P133" s="92">
        <v>0</v>
      </c>
      <c r="Q133" s="92">
        <v>0</v>
      </c>
      <c r="R133" s="92">
        <f>SUM(G133:O133)</f>
        <v>241563384</v>
      </c>
    </row>
    <row r="134" spans="1:18" ht="28.5" x14ac:dyDescent="0.2">
      <c r="A134" s="17" t="s">
        <v>140</v>
      </c>
      <c r="B134" s="20" t="s">
        <v>34</v>
      </c>
      <c r="C134" s="20">
        <v>8560</v>
      </c>
      <c r="D134" s="20"/>
      <c r="E134" s="72"/>
      <c r="F134" s="99">
        <f>SUM(G134:L134)</f>
        <v>18000000</v>
      </c>
      <c r="G134" s="24">
        <v>18000000</v>
      </c>
      <c r="H134" s="24">
        <v>0</v>
      </c>
      <c r="I134" s="24">
        <v>0</v>
      </c>
      <c r="J134" s="24">
        <v>0</v>
      </c>
      <c r="K134" s="24">
        <v>0</v>
      </c>
      <c r="L134" s="24">
        <v>0</v>
      </c>
      <c r="M134" s="24">
        <v>0</v>
      </c>
      <c r="N134" s="24">
        <v>0</v>
      </c>
      <c r="O134" s="24">
        <v>0</v>
      </c>
      <c r="P134" s="24">
        <v>0</v>
      </c>
      <c r="Q134" s="24">
        <v>0</v>
      </c>
      <c r="R134" s="24">
        <f>SUM(G134:Q134)</f>
        <v>18000000</v>
      </c>
    </row>
    <row r="135" spans="1:18" x14ac:dyDescent="0.2">
      <c r="A135" s="17" t="s">
        <v>141</v>
      </c>
      <c r="B135" s="20" t="s">
        <v>12</v>
      </c>
      <c r="C135" s="20">
        <v>7490</v>
      </c>
      <c r="D135" s="20"/>
      <c r="E135" s="72"/>
      <c r="F135" s="99">
        <f t="shared" ref="F135:F141" si="23">SUM(G135:L135)</f>
        <v>9000000</v>
      </c>
      <c r="G135" s="24">
        <v>9000000</v>
      </c>
      <c r="H135" s="24">
        <v>0</v>
      </c>
      <c r="I135" s="24">
        <v>0</v>
      </c>
      <c r="J135" s="24">
        <v>0</v>
      </c>
      <c r="K135" s="24">
        <v>0</v>
      </c>
      <c r="L135" s="24">
        <v>0</v>
      </c>
      <c r="M135" s="24">
        <v>0</v>
      </c>
      <c r="N135" s="24">
        <v>0</v>
      </c>
      <c r="O135" s="24">
        <v>0</v>
      </c>
      <c r="P135" s="24">
        <v>0</v>
      </c>
      <c r="Q135" s="24">
        <v>0</v>
      </c>
      <c r="R135" s="24">
        <f t="shared" ref="R135:R141" si="24">SUM(G135:Q135)</f>
        <v>9000000</v>
      </c>
    </row>
    <row r="136" spans="1:18" ht="42.75" x14ac:dyDescent="0.2">
      <c r="A136" s="17" t="s">
        <v>142</v>
      </c>
      <c r="B136" s="20" t="s">
        <v>12</v>
      </c>
      <c r="C136" s="20">
        <v>7490</v>
      </c>
      <c r="D136" s="20"/>
      <c r="E136" s="72"/>
      <c r="F136" s="99">
        <f t="shared" si="23"/>
        <v>84136085</v>
      </c>
      <c r="G136" s="24">
        <v>84136085</v>
      </c>
      <c r="H136" s="24">
        <v>0</v>
      </c>
      <c r="I136" s="24">
        <v>0</v>
      </c>
      <c r="J136" s="24">
        <v>0</v>
      </c>
      <c r="K136" s="24">
        <v>0</v>
      </c>
      <c r="L136" s="24">
        <v>0</v>
      </c>
      <c r="M136" s="24">
        <v>0</v>
      </c>
      <c r="N136" s="24">
        <v>0</v>
      </c>
      <c r="O136" s="24">
        <v>0</v>
      </c>
      <c r="P136" s="24">
        <v>0</v>
      </c>
      <c r="Q136" s="24">
        <v>0</v>
      </c>
      <c r="R136" s="24">
        <f t="shared" si="24"/>
        <v>84136085</v>
      </c>
    </row>
    <row r="137" spans="1:18" ht="42.75" x14ac:dyDescent="0.2">
      <c r="A137" s="17" t="s">
        <v>142</v>
      </c>
      <c r="B137" s="20" t="s">
        <v>12</v>
      </c>
      <c r="C137" s="20">
        <v>7490</v>
      </c>
      <c r="D137" s="20"/>
      <c r="E137" s="72"/>
      <c r="F137" s="99">
        <f t="shared" si="23"/>
        <v>0</v>
      </c>
      <c r="G137" s="15">
        <v>0</v>
      </c>
      <c r="H137" s="24">
        <v>0</v>
      </c>
      <c r="I137" s="24">
        <v>0</v>
      </c>
      <c r="J137" s="24">
        <v>0</v>
      </c>
      <c r="K137" s="24">
        <v>0</v>
      </c>
      <c r="L137" s="24">
        <v>0</v>
      </c>
      <c r="M137" s="76">
        <v>0</v>
      </c>
      <c r="N137" s="24">
        <v>35863915</v>
      </c>
      <c r="O137" s="24">
        <v>0</v>
      </c>
      <c r="P137" s="24">
        <v>0</v>
      </c>
      <c r="Q137" s="24">
        <v>0</v>
      </c>
      <c r="R137" s="24">
        <f t="shared" si="24"/>
        <v>35863915</v>
      </c>
    </row>
    <row r="138" spans="1:18" ht="28.5" x14ac:dyDescent="0.2">
      <c r="A138" s="17" t="s">
        <v>143</v>
      </c>
      <c r="B138" s="20" t="s">
        <v>36</v>
      </c>
      <c r="C138" s="20">
        <v>8559</v>
      </c>
      <c r="D138" s="20"/>
      <c r="E138" s="72"/>
      <c r="F138" s="99">
        <f t="shared" si="23"/>
        <v>6000000</v>
      </c>
      <c r="G138" s="15">
        <v>0</v>
      </c>
      <c r="H138" s="24">
        <v>6000000</v>
      </c>
      <c r="I138" s="24">
        <v>0</v>
      </c>
      <c r="J138" s="24">
        <v>0</v>
      </c>
      <c r="K138" s="24">
        <v>0</v>
      </c>
      <c r="L138" s="24">
        <v>0</v>
      </c>
      <c r="M138" s="24">
        <v>0</v>
      </c>
      <c r="N138" s="24">
        <v>0</v>
      </c>
      <c r="O138" s="24">
        <v>0</v>
      </c>
      <c r="P138" s="24">
        <v>0</v>
      </c>
      <c r="Q138" s="24">
        <v>0</v>
      </c>
      <c r="R138" s="24">
        <f t="shared" si="24"/>
        <v>6000000</v>
      </c>
    </row>
    <row r="139" spans="1:18" ht="28.5" x14ac:dyDescent="0.2">
      <c r="A139" s="17" t="s">
        <v>144</v>
      </c>
      <c r="B139" s="20" t="s">
        <v>36</v>
      </c>
      <c r="C139" s="20">
        <v>8559</v>
      </c>
      <c r="D139" s="20"/>
      <c r="E139" s="72"/>
      <c r="F139" s="99">
        <f t="shared" si="23"/>
        <v>3390109</v>
      </c>
      <c r="G139" s="15">
        <v>0</v>
      </c>
      <c r="H139" s="24">
        <v>3390109</v>
      </c>
      <c r="I139" s="24">
        <v>0</v>
      </c>
      <c r="J139" s="24">
        <v>0</v>
      </c>
      <c r="K139" s="24">
        <v>0</v>
      </c>
      <c r="L139" s="24">
        <v>0</v>
      </c>
      <c r="M139" s="24">
        <v>0</v>
      </c>
      <c r="N139" s="24">
        <v>0</v>
      </c>
      <c r="O139" s="24">
        <v>0</v>
      </c>
      <c r="P139" s="24">
        <v>0</v>
      </c>
      <c r="Q139" s="24">
        <v>0</v>
      </c>
      <c r="R139" s="24">
        <f t="shared" si="24"/>
        <v>3390109</v>
      </c>
    </row>
    <row r="140" spans="1:18" ht="28.5" x14ac:dyDescent="0.2">
      <c r="A140" s="17" t="s">
        <v>144</v>
      </c>
      <c r="B140" s="20" t="s">
        <v>36</v>
      </c>
      <c r="C140" s="20">
        <v>8559</v>
      </c>
      <c r="D140" s="20"/>
      <c r="E140" s="72"/>
      <c r="F140" s="99">
        <f t="shared" si="23"/>
        <v>0</v>
      </c>
      <c r="G140" s="15">
        <v>0</v>
      </c>
      <c r="H140" s="15">
        <v>0</v>
      </c>
      <c r="I140" s="15">
        <v>0</v>
      </c>
      <c r="J140" s="15">
        <v>0</v>
      </c>
      <c r="K140" s="15">
        <v>0</v>
      </c>
      <c r="L140" s="15">
        <v>0</v>
      </c>
      <c r="M140" s="15">
        <v>0</v>
      </c>
      <c r="N140" s="24">
        <v>0</v>
      </c>
      <c r="O140" s="24">
        <v>23717891</v>
      </c>
      <c r="P140" s="24">
        <v>0</v>
      </c>
      <c r="Q140" s="24">
        <v>0</v>
      </c>
      <c r="R140" s="24">
        <f t="shared" si="24"/>
        <v>23717891</v>
      </c>
    </row>
    <row r="141" spans="1:18" ht="42.75" x14ac:dyDescent="0.2">
      <c r="A141" s="17" t="s">
        <v>145</v>
      </c>
      <c r="B141" s="20" t="s">
        <v>146</v>
      </c>
      <c r="C141" s="20" t="s">
        <v>147</v>
      </c>
      <c r="D141" s="20"/>
      <c r="E141" s="72"/>
      <c r="F141" s="99">
        <f t="shared" si="23"/>
        <v>61455384</v>
      </c>
      <c r="G141" s="24">
        <v>61455384</v>
      </c>
      <c r="H141" s="15">
        <v>0</v>
      </c>
      <c r="I141" s="15">
        <v>0</v>
      </c>
      <c r="J141" s="15">
        <v>0</v>
      </c>
      <c r="K141" s="15">
        <v>0</v>
      </c>
      <c r="L141" s="15">
        <v>0</v>
      </c>
      <c r="M141" s="15">
        <v>0</v>
      </c>
      <c r="N141" s="24">
        <v>0</v>
      </c>
      <c r="O141" s="24">
        <v>0</v>
      </c>
      <c r="P141" s="24">
        <v>0</v>
      </c>
      <c r="Q141" s="24">
        <v>0</v>
      </c>
      <c r="R141" s="24">
        <f t="shared" si="24"/>
        <v>61455384</v>
      </c>
    </row>
    <row r="142" spans="1:18" ht="28.5" x14ac:dyDescent="0.2">
      <c r="A142" s="37" t="s">
        <v>63</v>
      </c>
      <c r="B142" s="83"/>
      <c r="C142" s="83"/>
      <c r="D142" s="83" t="s">
        <v>13</v>
      </c>
      <c r="E142" s="89">
        <v>1</v>
      </c>
      <c r="F142" s="89">
        <v>0</v>
      </c>
      <c r="G142" s="84">
        <f>G143+G144</f>
        <v>0</v>
      </c>
      <c r="H142" s="84">
        <f>SUM(H143:H145)</f>
        <v>133276607</v>
      </c>
      <c r="I142" s="94">
        <v>0</v>
      </c>
      <c r="J142" s="84">
        <f>J143+J144</f>
        <v>0</v>
      </c>
      <c r="K142" s="84">
        <f t="shared" ref="K142:L142" si="25">K143+K144</f>
        <v>0</v>
      </c>
      <c r="L142" s="84">
        <f t="shared" si="25"/>
        <v>0</v>
      </c>
      <c r="M142" s="84">
        <f>SUM(M143:M145)</f>
        <v>0</v>
      </c>
      <c r="N142" s="84">
        <f>SUM(N143:N145)</f>
        <v>0</v>
      </c>
      <c r="O142" s="84">
        <f>SUM(O143:O145)</f>
        <v>0</v>
      </c>
      <c r="P142" s="84">
        <f t="shared" ref="P142:Q142" si="26">SUM(P143:P145)</f>
        <v>0</v>
      </c>
      <c r="Q142" s="84">
        <f t="shared" si="26"/>
        <v>0</v>
      </c>
      <c r="R142" s="84">
        <f>SUM(R143:R145)</f>
        <v>133276607</v>
      </c>
    </row>
    <row r="143" spans="1:18" ht="71.25" x14ac:dyDescent="0.2">
      <c r="A143" s="17" t="s">
        <v>148</v>
      </c>
      <c r="B143" s="20" t="s">
        <v>36</v>
      </c>
      <c r="C143" s="20">
        <v>8559</v>
      </c>
      <c r="D143" s="20" t="s">
        <v>13</v>
      </c>
      <c r="E143" s="72">
        <v>1</v>
      </c>
      <c r="F143" s="99">
        <f>SUM(G143:L143)</f>
        <v>5000000</v>
      </c>
      <c r="G143" s="72">
        <v>0</v>
      </c>
      <c r="H143" s="24">
        <v>5000000</v>
      </c>
      <c r="I143" s="100">
        <v>0</v>
      </c>
      <c r="J143" s="100">
        <v>0</v>
      </c>
      <c r="K143" s="100">
        <v>0</v>
      </c>
      <c r="L143" s="100">
        <v>0</v>
      </c>
      <c r="M143" s="100">
        <v>0</v>
      </c>
      <c r="N143" s="100">
        <v>0</v>
      </c>
      <c r="O143" s="100">
        <v>0</v>
      </c>
      <c r="P143" s="100">
        <v>0</v>
      </c>
      <c r="Q143" s="100">
        <v>0</v>
      </c>
      <c r="R143" s="24">
        <f>SUM(G143:O143)</f>
        <v>5000000</v>
      </c>
    </row>
    <row r="144" spans="1:18" ht="71.25" x14ac:dyDescent="0.2">
      <c r="A144" s="17" t="s">
        <v>149</v>
      </c>
      <c r="B144" s="20" t="s">
        <v>36</v>
      </c>
      <c r="C144" s="20">
        <v>4921</v>
      </c>
      <c r="D144" s="20" t="s">
        <v>13</v>
      </c>
      <c r="E144" s="72">
        <v>1</v>
      </c>
      <c r="F144" s="99">
        <f>SUM(G144:L144)</f>
        <v>1464565</v>
      </c>
      <c r="G144" s="72">
        <v>0</v>
      </c>
      <c r="H144" s="24">
        <v>1464565</v>
      </c>
      <c r="I144" s="100">
        <v>0</v>
      </c>
      <c r="J144" s="100">
        <v>0</v>
      </c>
      <c r="K144" s="100">
        <v>0</v>
      </c>
      <c r="L144" s="100">
        <v>0</v>
      </c>
      <c r="M144" s="100">
        <v>0</v>
      </c>
      <c r="N144" s="100">
        <v>0</v>
      </c>
      <c r="O144" s="100">
        <v>0</v>
      </c>
      <c r="P144" s="100">
        <v>0</v>
      </c>
      <c r="Q144" s="100">
        <v>0</v>
      </c>
      <c r="R144" s="24">
        <f>SUM(G144:O144)</f>
        <v>1464565</v>
      </c>
    </row>
    <row r="145" spans="1:19" x14ac:dyDescent="0.2">
      <c r="A145" s="17" t="s">
        <v>26</v>
      </c>
      <c r="B145" s="20"/>
      <c r="C145" s="20"/>
      <c r="D145" s="20" t="s">
        <v>13</v>
      </c>
      <c r="E145" s="72">
        <v>1</v>
      </c>
      <c r="F145" s="72">
        <v>0</v>
      </c>
      <c r="G145" s="72">
        <v>0</v>
      </c>
      <c r="H145" s="24">
        <f>80276606+46535436</f>
        <v>126812042</v>
      </c>
      <c r="I145" s="95">
        <v>0</v>
      </c>
      <c r="J145" s="95">
        <v>0</v>
      </c>
      <c r="K145" s="95">
        <v>0</v>
      </c>
      <c r="L145" s="95">
        <v>0</v>
      </c>
      <c r="M145" s="95">
        <v>0</v>
      </c>
      <c r="N145" s="95">
        <v>0</v>
      </c>
      <c r="O145" s="95">
        <v>0</v>
      </c>
      <c r="P145" s="95">
        <v>0</v>
      </c>
      <c r="Q145" s="95">
        <v>0</v>
      </c>
      <c r="R145" s="24">
        <f>SUM(G145:O145)</f>
        <v>126812042</v>
      </c>
    </row>
    <row r="146" spans="1:19" ht="15" x14ac:dyDescent="0.2">
      <c r="A146" s="80" t="s">
        <v>69</v>
      </c>
      <c r="B146" s="81"/>
      <c r="C146" s="81"/>
      <c r="D146" s="81"/>
      <c r="E146" s="81"/>
      <c r="F146" s="102">
        <f>+F66+F69+F72+F74+F77+F80+F83+F113+F127+F142</f>
        <v>3846999999.3807998</v>
      </c>
      <c r="G146" s="82">
        <f>+G142+G127+G113+G83+G80+G77+G74+G72+G69+G66</f>
        <v>3519999999.802</v>
      </c>
      <c r="H146" s="82">
        <f>+H142+H127+H113+H83+H80+H77+H74+H72+H69+H66</f>
        <v>180276606.57879999</v>
      </c>
      <c r="I146" s="56"/>
      <c r="J146" s="82">
        <f>+J142+J127+J113+J83+J80+J77+J74+J72+J69+J66</f>
        <v>280000000</v>
      </c>
      <c r="K146" s="56"/>
      <c r="L146" s="56"/>
      <c r="M146" s="82">
        <f>+M142+M127+M113+M83+M80+M77+M74+M72+M69+M66</f>
        <v>62685418.519999996</v>
      </c>
      <c r="N146" s="82">
        <f t="shared" ref="N146:Q146" si="27">+N142+N127+N113+N83+N80+N77+N74+N72+N69+N66</f>
        <v>35863915</v>
      </c>
      <c r="O146" s="82">
        <f t="shared" si="27"/>
        <v>250000000</v>
      </c>
      <c r="P146" s="82">
        <f t="shared" si="27"/>
        <v>0</v>
      </c>
      <c r="Q146" s="82">
        <f t="shared" si="27"/>
        <v>0</v>
      </c>
      <c r="R146" s="82">
        <f>+R142+R127+R113+R83+R80+R77+R74+R72+R69+R66</f>
        <v>4328825939.9007998</v>
      </c>
    </row>
    <row r="147" spans="1:19" ht="15" x14ac:dyDescent="0.25">
      <c r="A147" s="462" t="s">
        <v>257</v>
      </c>
      <c r="B147" s="462"/>
      <c r="C147" s="462"/>
      <c r="D147" s="462"/>
      <c r="E147" s="462"/>
      <c r="F147" s="462"/>
      <c r="G147" s="462"/>
      <c r="H147" s="462"/>
      <c r="I147" s="462"/>
      <c r="J147" s="462"/>
      <c r="K147" s="462"/>
      <c r="L147" s="462"/>
      <c r="M147" s="462"/>
      <c r="N147" s="462"/>
      <c r="O147" s="462"/>
      <c r="P147" s="462"/>
      <c r="Q147" s="462"/>
      <c r="R147" s="462"/>
    </row>
    <row r="148" spans="1:19" ht="15" customHeight="1" x14ac:dyDescent="0.25">
      <c r="A148" s="463" t="s">
        <v>1</v>
      </c>
      <c r="B148" s="459" t="s">
        <v>2</v>
      </c>
      <c r="C148" s="459" t="s">
        <v>3</v>
      </c>
      <c r="D148" s="459" t="s">
        <v>38</v>
      </c>
      <c r="E148" s="460" t="s">
        <v>5</v>
      </c>
      <c r="F148" s="460" t="s">
        <v>241</v>
      </c>
      <c r="G148" s="465" t="s">
        <v>238</v>
      </c>
      <c r="H148" s="465"/>
      <c r="I148" s="465"/>
      <c r="J148" s="465"/>
      <c r="K148" s="465"/>
      <c r="L148" s="465"/>
      <c r="M148" s="464" t="s">
        <v>237</v>
      </c>
      <c r="N148" s="464"/>
      <c r="O148" s="464"/>
      <c r="P148" s="464"/>
      <c r="Q148" s="464"/>
      <c r="R148" s="460" t="s">
        <v>8</v>
      </c>
      <c r="S148" s="103"/>
    </row>
    <row r="149" spans="1:19" ht="30" x14ac:dyDescent="0.2">
      <c r="A149" s="463"/>
      <c r="B149" s="459"/>
      <c r="C149" s="459"/>
      <c r="D149" s="459"/>
      <c r="E149" s="460"/>
      <c r="F149" s="460"/>
      <c r="G149" s="48" t="s">
        <v>39</v>
      </c>
      <c r="H149" s="48" t="s">
        <v>40</v>
      </c>
      <c r="I149" s="48" t="s">
        <v>41</v>
      </c>
      <c r="J149" s="48" t="s">
        <v>42</v>
      </c>
      <c r="K149" s="48" t="s">
        <v>7</v>
      </c>
      <c r="L149" s="48" t="s">
        <v>43</v>
      </c>
      <c r="M149" s="152" t="s">
        <v>44</v>
      </c>
      <c r="N149" s="152" t="s">
        <v>39</v>
      </c>
      <c r="O149" s="152" t="s">
        <v>42</v>
      </c>
      <c r="P149" s="152" t="s">
        <v>150</v>
      </c>
      <c r="Q149" s="152" t="s">
        <v>151</v>
      </c>
      <c r="R149" s="460"/>
    </row>
    <row r="150" spans="1:19" ht="57" x14ac:dyDescent="0.2">
      <c r="A150" s="59" t="s">
        <v>152</v>
      </c>
      <c r="B150" s="108"/>
      <c r="C150" s="108"/>
      <c r="D150" s="108" t="s">
        <v>17</v>
      </c>
      <c r="E150" s="108">
        <v>1</v>
      </c>
      <c r="F150" s="63">
        <f>SUM(G150:L150)</f>
        <v>485631486.68399996</v>
      </c>
      <c r="G150" s="63">
        <f>SUM(G151:G153)</f>
        <v>41249340</v>
      </c>
      <c r="H150" s="63">
        <f t="shared" ref="H150:L150" si="28">SUM(H151:H153)</f>
        <v>442819604.80399996</v>
      </c>
      <c r="I150" s="63">
        <f t="shared" si="28"/>
        <v>0</v>
      </c>
      <c r="J150" s="63">
        <f t="shared" si="28"/>
        <v>0</v>
      </c>
      <c r="K150" s="63">
        <f t="shared" si="28"/>
        <v>289751</v>
      </c>
      <c r="L150" s="63">
        <f t="shared" si="28"/>
        <v>1272790.8799999999</v>
      </c>
      <c r="M150" s="63">
        <f>+M151+M153+M152</f>
        <v>149194400</v>
      </c>
      <c r="N150" s="63">
        <v>0</v>
      </c>
      <c r="O150" s="63">
        <v>0</v>
      </c>
      <c r="P150" s="63">
        <v>0</v>
      </c>
      <c r="Q150" s="63">
        <v>0</v>
      </c>
      <c r="R150" s="63">
        <f>+R151+R152+R153</f>
        <v>634825886.68400002</v>
      </c>
    </row>
    <row r="151" spans="1:19" ht="57" x14ac:dyDescent="0.2">
      <c r="A151" s="35" t="s">
        <v>153</v>
      </c>
      <c r="B151" s="15" t="s">
        <v>12</v>
      </c>
      <c r="C151" s="15">
        <v>7490</v>
      </c>
      <c r="D151" s="15"/>
      <c r="E151" s="15">
        <f>+E150</f>
        <v>1</v>
      </c>
      <c r="F151" s="19">
        <f>SUM(G151:L151)</f>
        <v>448604971.68399996</v>
      </c>
      <c r="G151" s="19">
        <v>41249340</v>
      </c>
      <c r="H151" s="19">
        <v>406082840.80399996</v>
      </c>
      <c r="I151" s="19">
        <v>0</v>
      </c>
      <c r="J151" s="19">
        <v>0</v>
      </c>
      <c r="K151" s="19">
        <v>0</v>
      </c>
      <c r="L151" s="19">
        <v>1272790.8799999999</v>
      </c>
      <c r="M151" s="19">
        <v>91203200</v>
      </c>
      <c r="N151" s="19">
        <v>0</v>
      </c>
      <c r="O151" s="19">
        <v>0</v>
      </c>
      <c r="P151" s="19">
        <v>0</v>
      </c>
      <c r="Q151" s="19">
        <v>0</v>
      </c>
      <c r="R151" s="19">
        <f>SUM(G151:Q151)</f>
        <v>539808171.68400002</v>
      </c>
    </row>
    <row r="152" spans="1:19" ht="28.5" x14ac:dyDescent="0.2">
      <c r="A152" s="35" t="s">
        <v>154</v>
      </c>
      <c r="B152" s="15" t="s">
        <v>155</v>
      </c>
      <c r="C152" s="15">
        <v>4731</v>
      </c>
      <c r="D152" s="25"/>
      <c r="E152" s="15">
        <v>1</v>
      </c>
      <c r="F152" s="19">
        <f>SUM(G152:L152)</f>
        <v>37026515</v>
      </c>
      <c r="G152" s="19">
        <v>0</v>
      </c>
      <c r="H152" s="19">
        <v>36736764</v>
      </c>
      <c r="I152" s="19">
        <v>0</v>
      </c>
      <c r="J152" s="19">
        <v>0</v>
      </c>
      <c r="K152" s="19">
        <v>289751</v>
      </c>
      <c r="L152" s="19">
        <v>0</v>
      </c>
      <c r="M152" s="19"/>
      <c r="N152" s="19">
        <v>0</v>
      </c>
      <c r="O152" s="19">
        <v>0</v>
      </c>
      <c r="P152" s="19">
        <v>0</v>
      </c>
      <c r="Q152" s="19">
        <v>0</v>
      </c>
      <c r="R152" s="19">
        <f>SUM(G152:Q152)</f>
        <v>37026515</v>
      </c>
    </row>
    <row r="153" spans="1:19" ht="28.5" x14ac:dyDescent="0.2">
      <c r="A153" s="35" t="s">
        <v>156</v>
      </c>
      <c r="B153" s="15" t="s">
        <v>36</v>
      </c>
      <c r="C153" s="15">
        <v>4923</v>
      </c>
      <c r="D153" s="25"/>
      <c r="E153" s="15">
        <v>1</v>
      </c>
      <c r="F153" s="19">
        <f t="shared" ref="F153:F162" si="29">SUM(G153:L153)</f>
        <v>0</v>
      </c>
      <c r="G153" s="19">
        <v>0</v>
      </c>
      <c r="H153" s="19">
        <v>0</v>
      </c>
      <c r="I153" s="19">
        <v>0</v>
      </c>
      <c r="J153" s="19">
        <v>0</v>
      </c>
      <c r="K153" s="19">
        <v>0</v>
      </c>
      <c r="L153" s="19">
        <v>0</v>
      </c>
      <c r="M153" s="19">
        <v>57991200</v>
      </c>
      <c r="N153" s="19">
        <v>0</v>
      </c>
      <c r="O153" s="19">
        <v>0</v>
      </c>
      <c r="P153" s="19">
        <v>0</v>
      </c>
      <c r="Q153" s="19">
        <v>0</v>
      </c>
      <c r="R153" s="19">
        <f>SUM(G153:Q153)</f>
        <v>57991200</v>
      </c>
    </row>
    <row r="154" spans="1:19" ht="57" x14ac:dyDescent="0.2">
      <c r="A154" s="64" t="s">
        <v>157</v>
      </c>
      <c r="B154" s="108"/>
      <c r="C154" s="94" t="s">
        <v>17</v>
      </c>
      <c r="D154" s="94" t="s">
        <v>17</v>
      </c>
      <c r="E154" s="94">
        <v>1</v>
      </c>
      <c r="F154" s="63">
        <f t="shared" si="29"/>
        <v>33132000</v>
      </c>
      <c r="G154" s="45">
        <v>0</v>
      </c>
      <c r="H154" s="63">
        <v>33132000</v>
      </c>
      <c r="I154" s="63">
        <v>0</v>
      </c>
      <c r="J154" s="63">
        <v>0</v>
      </c>
      <c r="K154" s="63">
        <v>0</v>
      </c>
      <c r="L154" s="63">
        <v>0</v>
      </c>
      <c r="M154" s="63">
        <f>+M155</f>
        <v>23192400</v>
      </c>
      <c r="N154" s="63">
        <v>0</v>
      </c>
      <c r="O154" s="63">
        <v>0</v>
      </c>
      <c r="P154" s="63">
        <v>0</v>
      </c>
      <c r="Q154" s="63">
        <v>0</v>
      </c>
      <c r="R154" s="63">
        <f>+R155+R156</f>
        <v>56324400</v>
      </c>
    </row>
    <row r="155" spans="1:19" ht="57" x14ac:dyDescent="0.2">
      <c r="A155" s="35" t="s">
        <v>158</v>
      </c>
      <c r="B155" s="15" t="s">
        <v>12</v>
      </c>
      <c r="C155" s="15">
        <v>7490</v>
      </c>
      <c r="D155" s="9"/>
      <c r="E155" s="9">
        <v>1</v>
      </c>
      <c r="F155" s="19">
        <f t="shared" si="29"/>
        <v>33132000</v>
      </c>
      <c r="G155" s="23">
        <v>0</v>
      </c>
      <c r="H155" s="23">
        <v>33132000</v>
      </c>
      <c r="I155" s="23">
        <v>0</v>
      </c>
      <c r="J155" s="23">
        <v>0</v>
      </c>
      <c r="K155" s="23">
        <v>0</v>
      </c>
      <c r="L155" s="23">
        <v>0</v>
      </c>
      <c r="M155" s="23">
        <v>23192400</v>
      </c>
      <c r="N155" s="19">
        <v>0</v>
      </c>
      <c r="O155" s="19">
        <v>0</v>
      </c>
      <c r="P155" s="19">
        <v>0</v>
      </c>
      <c r="Q155" s="19">
        <v>0</v>
      </c>
      <c r="R155" s="19">
        <f>SUM(G155:Q155)</f>
        <v>56324400</v>
      </c>
    </row>
    <row r="156" spans="1:19" ht="57" x14ac:dyDescent="0.2">
      <c r="A156" s="58" t="s">
        <v>159</v>
      </c>
      <c r="B156" s="15" t="s">
        <v>12</v>
      </c>
      <c r="C156" s="9"/>
      <c r="D156" s="9"/>
      <c r="E156" s="9">
        <v>1</v>
      </c>
      <c r="F156" s="19">
        <f t="shared" si="29"/>
        <v>0</v>
      </c>
      <c r="G156" s="23">
        <v>0</v>
      </c>
      <c r="H156" s="23">
        <v>0</v>
      </c>
      <c r="I156" s="23">
        <v>0</v>
      </c>
      <c r="J156" s="23">
        <v>0</v>
      </c>
      <c r="K156" s="23">
        <v>0</v>
      </c>
      <c r="L156" s="23">
        <v>0</v>
      </c>
      <c r="M156" s="23"/>
      <c r="N156" s="19">
        <v>0</v>
      </c>
      <c r="O156" s="19">
        <v>0</v>
      </c>
      <c r="P156" s="19">
        <v>0</v>
      </c>
      <c r="Q156" s="19">
        <v>0</v>
      </c>
      <c r="R156" s="19">
        <f>SUM(H156:Q156)</f>
        <v>0</v>
      </c>
    </row>
    <row r="157" spans="1:19" ht="71.25" x14ac:dyDescent="0.2">
      <c r="A157" s="64" t="s">
        <v>160</v>
      </c>
      <c r="B157" s="108"/>
      <c r="C157" s="108" t="s">
        <v>17</v>
      </c>
      <c r="D157" s="108" t="s">
        <v>17</v>
      </c>
      <c r="E157" s="108">
        <v>1</v>
      </c>
      <c r="F157" s="63">
        <f>SUM(G157:L157)</f>
        <v>267025848</v>
      </c>
      <c r="G157" s="63">
        <v>0</v>
      </c>
      <c r="H157" s="63">
        <v>207032832</v>
      </c>
      <c r="I157" s="63">
        <v>0</v>
      </c>
      <c r="J157" s="63">
        <v>0</v>
      </c>
      <c r="K157" s="63">
        <v>59993016</v>
      </c>
      <c r="L157" s="63">
        <v>0</v>
      </c>
      <c r="M157" s="63">
        <f>SUM(M158:M161)</f>
        <v>30526548</v>
      </c>
      <c r="N157" s="63">
        <v>0</v>
      </c>
      <c r="O157" s="63">
        <v>0</v>
      </c>
      <c r="P157" s="63">
        <v>0</v>
      </c>
      <c r="Q157" s="63">
        <v>0</v>
      </c>
      <c r="R157" s="63">
        <f>SUM(R158:R161)</f>
        <v>297552396</v>
      </c>
    </row>
    <row r="158" spans="1:19" ht="57" x14ac:dyDescent="0.2">
      <c r="A158" s="58" t="s">
        <v>161</v>
      </c>
      <c r="B158" s="15" t="s">
        <v>49</v>
      </c>
      <c r="C158" s="15" t="s">
        <v>162</v>
      </c>
      <c r="D158" s="15"/>
      <c r="E158" s="15">
        <v>1</v>
      </c>
      <c r="F158" s="19">
        <f t="shared" si="29"/>
        <v>188713848</v>
      </c>
      <c r="G158" s="19">
        <v>0</v>
      </c>
      <c r="H158" s="19">
        <v>146792832</v>
      </c>
      <c r="I158" s="19">
        <v>0</v>
      </c>
      <c r="J158" s="19">
        <v>0</v>
      </c>
      <c r="K158" s="19">
        <v>41921016</v>
      </c>
      <c r="L158" s="19">
        <v>0</v>
      </c>
      <c r="M158" s="19">
        <v>5475816</v>
      </c>
      <c r="N158" s="19">
        <v>0</v>
      </c>
      <c r="O158" s="19">
        <v>0</v>
      </c>
      <c r="P158" s="19">
        <v>0</v>
      </c>
      <c r="Q158" s="19">
        <v>0</v>
      </c>
      <c r="R158" s="19">
        <f>SUM(H158:Q158)</f>
        <v>194189664</v>
      </c>
    </row>
    <row r="159" spans="1:19" ht="42.75" x14ac:dyDescent="0.2">
      <c r="A159" s="58" t="s">
        <v>163</v>
      </c>
      <c r="B159" s="15" t="s">
        <v>131</v>
      </c>
      <c r="C159" s="15">
        <v>4631</v>
      </c>
      <c r="D159" s="15"/>
      <c r="E159" s="15">
        <v>1</v>
      </c>
      <c r="F159" s="19">
        <f t="shared" si="29"/>
        <v>78312000</v>
      </c>
      <c r="G159" s="19">
        <v>0</v>
      </c>
      <c r="H159" s="19">
        <v>60240000</v>
      </c>
      <c r="I159" s="19">
        <v>0</v>
      </c>
      <c r="J159" s="19">
        <v>0</v>
      </c>
      <c r="K159" s="19">
        <v>18072000</v>
      </c>
      <c r="L159" s="19">
        <v>0</v>
      </c>
      <c r="M159" s="19">
        <v>25050732</v>
      </c>
      <c r="N159" s="19">
        <v>0</v>
      </c>
      <c r="O159" s="19">
        <v>0</v>
      </c>
      <c r="P159" s="19">
        <v>0</v>
      </c>
      <c r="Q159" s="19">
        <v>0</v>
      </c>
      <c r="R159" s="19">
        <f>SUM(H159:Q159)</f>
        <v>103362732</v>
      </c>
    </row>
    <row r="160" spans="1:19" ht="42.75" x14ac:dyDescent="0.2">
      <c r="A160" s="58" t="s">
        <v>164</v>
      </c>
      <c r="B160" s="15"/>
      <c r="C160" s="15"/>
      <c r="D160" s="15"/>
      <c r="E160" s="15">
        <v>1</v>
      </c>
      <c r="F160" s="19">
        <f t="shared" si="29"/>
        <v>0</v>
      </c>
      <c r="G160" s="19">
        <v>0</v>
      </c>
      <c r="H160" s="19">
        <v>0</v>
      </c>
      <c r="I160" s="19">
        <v>0</v>
      </c>
      <c r="J160" s="19">
        <v>0</v>
      </c>
      <c r="K160" s="19">
        <v>0</v>
      </c>
      <c r="L160" s="19">
        <v>0</v>
      </c>
      <c r="M160" s="19"/>
      <c r="N160" s="19">
        <v>0</v>
      </c>
      <c r="O160" s="19">
        <v>0</v>
      </c>
      <c r="P160" s="19">
        <v>0</v>
      </c>
      <c r="Q160" s="19">
        <v>0</v>
      </c>
      <c r="R160" s="19">
        <f>SUM(H160:Q160)</f>
        <v>0</v>
      </c>
    </row>
    <row r="161" spans="1:19" ht="42.75" x14ac:dyDescent="0.2">
      <c r="A161" s="58" t="s">
        <v>165</v>
      </c>
      <c r="B161" s="15"/>
      <c r="C161" s="15"/>
      <c r="D161" s="15"/>
      <c r="E161" s="15">
        <v>1</v>
      </c>
      <c r="F161" s="19">
        <f t="shared" si="29"/>
        <v>0</v>
      </c>
      <c r="G161" s="19">
        <v>0</v>
      </c>
      <c r="H161" s="19">
        <v>0</v>
      </c>
      <c r="I161" s="19">
        <v>0</v>
      </c>
      <c r="J161" s="19">
        <v>0</v>
      </c>
      <c r="K161" s="19">
        <v>0</v>
      </c>
      <c r="L161" s="19">
        <v>0</v>
      </c>
      <c r="M161" s="19"/>
      <c r="N161" s="19">
        <v>0</v>
      </c>
      <c r="O161" s="19">
        <v>0</v>
      </c>
      <c r="P161" s="19">
        <v>0</v>
      </c>
      <c r="Q161" s="19">
        <v>0</v>
      </c>
      <c r="R161" s="19">
        <f>SUM(H161:Q161)</f>
        <v>0</v>
      </c>
    </row>
    <row r="162" spans="1:19" ht="15" x14ac:dyDescent="0.2">
      <c r="A162" s="104" t="s">
        <v>69</v>
      </c>
      <c r="B162" s="105"/>
      <c r="C162" s="105"/>
      <c r="D162" s="105"/>
      <c r="E162" s="105"/>
      <c r="F162" s="107">
        <f t="shared" si="29"/>
        <v>785789334.6839999</v>
      </c>
      <c r="G162" s="106">
        <f t="shared" ref="G162:M162" si="30">+G157+G154+G150</f>
        <v>41249340</v>
      </c>
      <c r="H162" s="106">
        <f t="shared" si="30"/>
        <v>682984436.8039999</v>
      </c>
      <c r="I162" s="106">
        <f t="shared" si="30"/>
        <v>0</v>
      </c>
      <c r="J162" s="106">
        <f t="shared" si="30"/>
        <v>0</v>
      </c>
      <c r="K162" s="106">
        <f t="shared" si="30"/>
        <v>60282767</v>
      </c>
      <c r="L162" s="106">
        <f t="shared" si="30"/>
        <v>1272790.8799999999</v>
      </c>
      <c r="M162" s="106">
        <f t="shared" si="30"/>
        <v>202913348</v>
      </c>
      <c r="N162" s="106">
        <f t="shared" ref="N162" si="31">+N157+N154+N150</f>
        <v>0</v>
      </c>
      <c r="O162" s="106">
        <v>0</v>
      </c>
      <c r="P162" s="106">
        <f>+P157+P154+P150</f>
        <v>0</v>
      </c>
      <c r="Q162" s="106">
        <v>0</v>
      </c>
      <c r="R162" s="106">
        <f>+R157+R154+R150</f>
        <v>988702682.68400002</v>
      </c>
    </row>
    <row r="163" spans="1:19" ht="15.75" x14ac:dyDescent="0.25">
      <c r="A163" s="458" t="s">
        <v>258</v>
      </c>
      <c r="B163" s="458"/>
      <c r="C163" s="458"/>
      <c r="D163" s="458"/>
      <c r="E163" s="458"/>
      <c r="F163" s="458"/>
      <c r="G163" s="458"/>
      <c r="H163" s="458"/>
      <c r="I163" s="458"/>
      <c r="J163" s="458"/>
      <c r="K163" s="458"/>
      <c r="L163" s="458"/>
      <c r="M163" s="458"/>
      <c r="N163" s="458"/>
      <c r="O163" s="458"/>
      <c r="P163" s="458"/>
      <c r="Q163" s="458"/>
      <c r="R163" s="458"/>
      <c r="S163" s="109"/>
    </row>
    <row r="164" spans="1:19" ht="30" customHeight="1" x14ac:dyDescent="0.2">
      <c r="A164" s="463" t="s">
        <v>167</v>
      </c>
      <c r="B164" s="459" t="s">
        <v>2</v>
      </c>
      <c r="C164" s="459" t="s">
        <v>3</v>
      </c>
      <c r="D164" s="460" t="s">
        <v>4</v>
      </c>
      <c r="E164" s="460" t="s">
        <v>5</v>
      </c>
      <c r="F164" s="460" t="s">
        <v>241</v>
      </c>
      <c r="G164" s="468" t="s">
        <v>238</v>
      </c>
      <c r="H164" s="468"/>
      <c r="I164" s="468"/>
      <c r="J164" s="468"/>
      <c r="K164" s="468"/>
      <c r="L164" s="468"/>
      <c r="M164" s="468" t="s">
        <v>237</v>
      </c>
      <c r="N164" s="468"/>
      <c r="O164" s="468"/>
      <c r="P164" s="468"/>
      <c r="Q164" s="468"/>
      <c r="R164" s="460" t="s">
        <v>8</v>
      </c>
    </row>
    <row r="165" spans="1:19" ht="45" x14ac:dyDescent="0.2">
      <c r="A165" s="463"/>
      <c r="B165" s="459"/>
      <c r="C165" s="459"/>
      <c r="D165" s="460"/>
      <c r="E165" s="460"/>
      <c r="F165" s="460"/>
      <c r="G165" s="151" t="s">
        <v>39</v>
      </c>
      <c r="H165" s="151" t="s">
        <v>6</v>
      </c>
      <c r="I165" s="48" t="s">
        <v>41</v>
      </c>
      <c r="J165" s="48" t="s">
        <v>42</v>
      </c>
      <c r="K165" s="48" t="s">
        <v>37</v>
      </c>
      <c r="L165" s="48" t="s">
        <v>43</v>
      </c>
      <c r="M165" s="48" t="s">
        <v>168</v>
      </c>
      <c r="N165" s="48" t="s">
        <v>40</v>
      </c>
      <c r="O165" s="48" t="s">
        <v>39</v>
      </c>
      <c r="P165" s="48" t="s">
        <v>42</v>
      </c>
      <c r="Q165" s="48" t="s">
        <v>169</v>
      </c>
      <c r="R165" s="460"/>
    </row>
    <row r="166" spans="1:19" ht="28.5" x14ac:dyDescent="0.2">
      <c r="A166" s="64" t="s">
        <v>170</v>
      </c>
      <c r="B166" s="111"/>
      <c r="C166" s="66"/>
      <c r="D166" s="94" t="s">
        <v>10</v>
      </c>
      <c r="E166" s="112"/>
      <c r="F166" s="39">
        <f>+F167</f>
        <v>80000000</v>
      </c>
      <c r="G166" s="39">
        <f t="shared" ref="G166:R167" si="32">+G167</f>
        <v>80000000</v>
      </c>
      <c r="H166" s="39">
        <f t="shared" si="32"/>
        <v>0</v>
      </c>
      <c r="I166" s="39">
        <f t="shared" si="32"/>
        <v>0</v>
      </c>
      <c r="J166" s="39">
        <f t="shared" si="32"/>
        <v>0</v>
      </c>
      <c r="K166" s="39">
        <f t="shared" si="32"/>
        <v>0</v>
      </c>
      <c r="L166" s="39">
        <f t="shared" si="32"/>
        <v>0</v>
      </c>
      <c r="M166" s="39">
        <f t="shared" si="32"/>
        <v>561693014</v>
      </c>
      <c r="N166" s="39">
        <f t="shared" si="32"/>
        <v>0</v>
      </c>
      <c r="O166" s="39">
        <f t="shared" si="32"/>
        <v>0</v>
      </c>
      <c r="P166" s="39">
        <f t="shared" si="32"/>
        <v>0</v>
      </c>
      <c r="Q166" s="39">
        <f t="shared" si="32"/>
        <v>0</v>
      </c>
      <c r="R166" s="39">
        <f t="shared" si="32"/>
        <v>641693014</v>
      </c>
    </row>
    <row r="167" spans="1:19" ht="142.5" x14ac:dyDescent="0.2">
      <c r="A167" s="58" t="s">
        <v>259</v>
      </c>
      <c r="B167" s="9" t="s">
        <v>171</v>
      </c>
      <c r="C167" s="26"/>
      <c r="D167" s="9" t="s">
        <v>10</v>
      </c>
      <c r="E167" s="27"/>
      <c r="F167" s="100">
        <f>SUM(G167:L167)</f>
        <v>80000000</v>
      </c>
      <c r="G167" s="38">
        <v>80000000</v>
      </c>
      <c r="H167" s="38">
        <v>0</v>
      </c>
      <c r="I167" s="38">
        <v>0</v>
      </c>
      <c r="J167" s="38">
        <v>0</v>
      </c>
      <c r="K167" s="38">
        <v>0</v>
      </c>
      <c r="L167" s="38">
        <v>0</v>
      </c>
      <c r="M167" s="100">
        <v>561693014</v>
      </c>
      <c r="N167" s="100">
        <f>+N168</f>
        <v>0</v>
      </c>
      <c r="O167" s="100">
        <f t="shared" si="32"/>
        <v>0</v>
      </c>
      <c r="P167" s="100">
        <f t="shared" si="32"/>
        <v>0</v>
      </c>
      <c r="Q167" s="100">
        <f t="shared" si="32"/>
        <v>0</v>
      </c>
      <c r="R167" s="100">
        <f>SUM(G167:Q167)</f>
        <v>641693014</v>
      </c>
    </row>
    <row r="168" spans="1:19" ht="42.75" x14ac:dyDescent="0.2">
      <c r="A168" s="64" t="s">
        <v>172</v>
      </c>
      <c r="B168" s="94"/>
      <c r="C168" s="113"/>
      <c r="D168" s="94"/>
      <c r="E168" s="112"/>
      <c r="F168" s="39">
        <f>SUM(G168:L168)</f>
        <v>323953732</v>
      </c>
      <c r="G168" s="39">
        <f>+G169+G173</f>
        <v>206749004</v>
      </c>
      <c r="H168" s="39">
        <f>+H169+H173</f>
        <v>0</v>
      </c>
      <c r="I168" s="39">
        <f>+I169+I173</f>
        <v>0</v>
      </c>
      <c r="J168" s="39">
        <f>+J169+J173</f>
        <v>0</v>
      </c>
      <c r="K168" s="120"/>
      <c r="L168" s="39">
        <f>+L169+L173</f>
        <v>117204728</v>
      </c>
      <c r="M168" s="39">
        <f>+M169+M173</f>
        <v>0</v>
      </c>
      <c r="N168" s="39">
        <f>+N169+N173</f>
        <v>0</v>
      </c>
      <c r="O168" s="120"/>
      <c r="P168" s="39">
        <f>+P169+P173</f>
        <v>0</v>
      </c>
      <c r="Q168" s="39">
        <f>+Q169+Q173</f>
        <v>0</v>
      </c>
      <c r="R168" s="39">
        <f>+R169+R173</f>
        <v>323953732</v>
      </c>
    </row>
    <row r="169" spans="1:19" ht="71.25" x14ac:dyDescent="0.2">
      <c r="A169" s="114" t="s">
        <v>173</v>
      </c>
      <c r="B169" s="97"/>
      <c r="C169" s="115"/>
      <c r="D169" s="97"/>
      <c r="E169" s="116"/>
      <c r="F169" s="42">
        <f>SUM(G169:L169)</f>
        <v>199953732</v>
      </c>
      <c r="G169" s="42">
        <f>SUM(G170:G172)</f>
        <v>194749004</v>
      </c>
      <c r="H169" s="42">
        <f>SUM(H170:H172)</f>
        <v>0</v>
      </c>
      <c r="I169" s="42">
        <f>SUM(I170:I172)</f>
        <v>0</v>
      </c>
      <c r="J169" s="42">
        <f>SUM(J170:J172)</f>
        <v>0</v>
      </c>
      <c r="K169" s="121"/>
      <c r="L169" s="42">
        <f t="shared" ref="L169:R169" si="33">SUM(L170:L172)</f>
        <v>5204728</v>
      </c>
      <c r="M169" s="42">
        <f t="shared" si="33"/>
        <v>0</v>
      </c>
      <c r="N169" s="42">
        <f t="shared" si="33"/>
        <v>0</v>
      </c>
      <c r="O169" s="42">
        <f t="shared" si="33"/>
        <v>0</v>
      </c>
      <c r="P169" s="42">
        <f t="shared" si="33"/>
        <v>0</v>
      </c>
      <c r="Q169" s="42">
        <f t="shared" si="33"/>
        <v>0</v>
      </c>
      <c r="R169" s="42">
        <f t="shared" si="33"/>
        <v>199953732</v>
      </c>
    </row>
    <row r="170" spans="1:19" x14ac:dyDescent="0.2">
      <c r="A170" s="58" t="s">
        <v>174</v>
      </c>
      <c r="B170" s="9" t="s">
        <v>15</v>
      </c>
      <c r="C170" s="9"/>
      <c r="D170" s="9"/>
      <c r="E170" s="27"/>
      <c r="F170" s="38">
        <f>SUM(G170:L170)</f>
        <v>132550570</v>
      </c>
      <c r="G170" s="122">
        <v>127345842</v>
      </c>
      <c r="H170" s="122">
        <v>0</v>
      </c>
      <c r="I170" s="122">
        <v>0</v>
      </c>
      <c r="J170" s="122">
        <v>0</v>
      </c>
      <c r="K170" s="122">
        <v>0</v>
      </c>
      <c r="L170" s="122">
        <v>5204728</v>
      </c>
      <c r="M170" s="122">
        <v>0</v>
      </c>
      <c r="N170" s="122">
        <v>0</v>
      </c>
      <c r="O170" s="122">
        <v>0</v>
      </c>
      <c r="P170" s="122">
        <v>0</v>
      </c>
      <c r="Q170" s="122">
        <v>0</v>
      </c>
      <c r="R170" s="100">
        <f>SUM(G170:Q170)</f>
        <v>132550570</v>
      </c>
    </row>
    <row r="171" spans="1:19" x14ac:dyDescent="0.2">
      <c r="A171" s="58" t="s">
        <v>175</v>
      </c>
      <c r="B171" s="9" t="s">
        <v>15</v>
      </c>
      <c r="C171" s="9"/>
      <c r="D171" s="9"/>
      <c r="E171" s="27"/>
      <c r="F171" s="38">
        <f t="shared" ref="F171:F172" si="34">SUM(G171:L171)</f>
        <v>36728411</v>
      </c>
      <c r="G171" s="122">
        <v>36728411</v>
      </c>
      <c r="H171" s="122">
        <v>0</v>
      </c>
      <c r="I171" s="122">
        <v>0</v>
      </c>
      <c r="J171" s="122">
        <v>0</v>
      </c>
      <c r="K171" s="122">
        <v>0</v>
      </c>
      <c r="L171" s="122">
        <v>0</v>
      </c>
      <c r="M171" s="122">
        <v>0</v>
      </c>
      <c r="N171" s="122">
        <v>0</v>
      </c>
      <c r="O171" s="122">
        <v>0</v>
      </c>
      <c r="P171" s="122">
        <v>0</v>
      </c>
      <c r="Q171" s="122">
        <v>0</v>
      </c>
      <c r="R171" s="100">
        <f>SUM(G171:Q171)</f>
        <v>36728411</v>
      </c>
    </row>
    <row r="172" spans="1:19" x14ac:dyDescent="0.2">
      <c r="A172" s="58" t="s">
        <v>176</v>
      </c>
      <c r="B172" s="9" t="s">
        <v>12</v>
      </c>
      <c r="C172" s="9"/>
      <c r="D172" s="9"/>
      <c r="E172" s="27"/>
      <c r="F172" s="38">
        <f t="shared" si="34"/>
        <v>30674751</v>
      </c>
      <c r="G172" s="122">
        <v>30674751</v>
      </c>
      <c r="H172" s="6">
        <v>0</v>
      </c>
      <c r="I172" s="6">
        <v>0</v>
      </c>
      <c r="J172" s="6">
        <v>0</v>
      </c>
      <c r="K172" s="6">
        <v>0</v>
      </c>
      <c r="L172" s="6">
        <v>0</v>
      </c>
      <c r="M172" s="6">
        <v>0</v>
      </c>
      <c r="N172" s="6">
        <v>0</v>
      </c>
      <c r="O172" s="6">
        <v>0</v>
      </c>
      <c r="P172" s="6">
        <v>0</v>
      </c>
      <c r="Q172" s="6">
        <v>0</v>
      </c>
      <c r="R172" s="100">
        <f>SUM(G172:Q172)</f>
        <v>30674751</v>
      </c>
    </row>
    <row r="173" spans="1:19" ht="71.25" x14ac:dyDescent="0.2">
      <c r="A173" s="114" t="s">
        <v>177</v>
      </c>
      <c r="B173" s="97"/>
      <c r="C173" s="97"/>
      <c r="D173" s="97"/>
      <c r="E173" s="116"/>
      <c r="F173" s="42">
        <f t="shared" ref="F173:F181" si="35">SUM(G173:L173)</f>
        <v>124000000</v>
      </c>
      <c r="G173" s="42">
        <f>SUM(G174:G175)</f>
        <v>12000000</v>
      </c>
      <c r="H173" s="42">
        <f>SUM(H174:H175)</f>
        <v>0</v>
      </c>
      <c r="I173" s="42">
        <f>SUM(I174:I175)</f>
        <v>0</v>
      </c>
      <c r="J173" s="42">
        <f>SUM(J174:J175)</f>
        <v>0</v>
      </c>
      <c r="K173" s="121"/>
      <c r="L173" s="42">
        <f>SUM(L174:L175)</f>
        <v>112000000</v>
      </c>
      <c r="M173" s="42">
        <f>SUM(M174:M175)</f>
        <v>0</v>
      </c>
      <c r="N173" s="42">
        <f>SUM(N174:N175)</f>
        <v>0</v>
      </c>
      <c r="O173" s="129">
        <v>0</v>
      </c>
      <c r="P173" s="42">
        <f>SUM(P174:P175)</f>
        <v>0</v>
      </c>
      <c r="Q173" s="42">
        <f>SUM(Q174:Q175)</f>
        <v>0</v>
      </c>
      <c r="R173" s="42">
        <f>SUM(R174:R175)</f>
        <v>124000000</v>
      </c>
    </row>
    <row r="174" spans="1:19" x14ac:dyDescent="0.2">
      <c r="A174" s="58" t="s">
        <v>178</v>
      </c>
      <c r="B174" s="9" t="s">
        <v>15</v>
      </c>
      <c r="C174" s="9"/>
      <c r="D174" s="9"/>
      <c r="E174" s="27"/>
      <c r="F174" s="38">
        <f t="shared" si="35"/>
        <v>112000000</v>
      </c>
      <c r="G174" s="38">
        <v>0</v>
      </c>
      <c r="H174" s="38">
        <v>0</v>
      </c>
      <c r="I174" s="38">
        <v>0</v>
      </c>
      <c r="J174" s="38">
        <v>0</v>
      </c>
      <c r="K174" s="38">
        <v>0</v>
      </c>
      <c r="L174" s="122">
        <v>112000000</v>
      </c>
      <c r="M174" s="38">
        <v>0</v>
      </c>
      <c r="N174" s="38">
        <v>0</v>
      </c>
      <c r="O174" s="38">
        <v>0</v>
      </c>
      <c r="P174" s="38">
        <v>0</v>
      </c>
      <c r="Q174" s="38">
        <v>0</v>
      </c>
      <c r="R174" s="100">
        <f>SUM(G174:Q174)</f>
        <v>112000000</v>
      </c>
    </row>
    <row r="175" spans="1:19" ht="28.5" x14ac:dyDescent="0.2">
      <c r="A175" s="58" t="s">
        <v>179</v>
      </c>
      <c r="B175" s="9" t="s">
        <v>12</v>
      </c>
      <c r="C175" s="9">
        <v>7490</v>
      </c>
      <c r="D175" s="9"/>
      <c r="E175" s="27"/>
      <c r="F175" s="38">
        <f t="shared" si="35"/>
        <v>12000000</v>
      </c>
      <c r="G175" s="122">
        <v>12000000</v>
      </c>
      <c r="H175" s="38">
        <v>0</v>
      </c>
      <c r="I175" s="38">
        <v>0</v>
      </c>
      <c r="J175" s="38">
        <v>0</v>
      </c>
      <c r="K175" s="38">
        <v>0</v>
      </c>
      <c r="L175" s="38">
        <v>0</v>
      </c>
      <c r="M175" s="38">
        <v>0</v>
      </c>
      <c r="N175" s="38">
        <v>0</v>
      </c>
      <c r="O175" s="38">
        <v>0</v>
      </c>
      <c r="P175" s="38">
        <v>0</v>
      </c>
      <c r="Q175" s="38">
        <v>0</v>
      </c>
      <c r="R175" s="100">
        <f>SUM(G175:Q175)</f>
        <v>12000000</v>
      </c>
    </row>
    <row r="176" spans="1:19" ht="28.5" x14ac:dyDescent="0.2">
      <c r="A176" s="64" t="s">
        <v>180</v>
      </c>
      <c r="B176" s="94"/>
      <c r="C176" s="94"/>
      <c r="D176" s="94"/>
      <c r="E176" s="112"/>
      <c r="F176" s="39">
        <f t="shared" si="35"/>
        <v>183619211</v>
      </c>
      <c r="G176" s="39">
        <f>+G177+G180</f>
        <v>169453228</v>
      </c>
      <c r="H176" s="39">
        <f>+H177+H180</f>
        <v>12305442</v>
      </c>
      <c r="I176" s="39">
        <f>+I177+I180</f>
        <v>0</v>
      </c>
      <c r="J176" s="39">
        <f>+J177+J180</f>
        <v>1860541</v>
      </c>
      <c r="K176" s="120"/>
      <c r="L176" s="39">
        <f>+L177+L180</f>
        <v>0</v>
      </c>
      <c r="M176" s="39">
        <f>+M177+M180</f>
        <v>760698320</v>
      </c>
      <c r="N176" s="39">
        <f>+N177+N180</f>
        <v>0</v>
      </c>
      <c r="O176" s="39">
        <v>0</v>
      </c>
      <c r="P176" s="39">
        <f>+P177+P180</f>
        <v>0</v>
      </c>
      <c r="Q176" s="39">
        <f>+Q177+Q180</f>
        <v>0</v>
      </c>
      <c r="R176" s="39">
        <f>+R177+R180</f>
        <v>944317531</v>
      </c>
    </row>
    <row r="177" spans="1:33" ht="85.5" x14ac:dyDescent="0.2">
      <c r="A177" s="36" t="s">
        <v>181</v>
      </c>
      <c r="B177" s="97"/>
      <c r="C177" s="97"/>
      <c r="D177" s="97"/>
      <c r="E177" s="116"/>
      <c r="F177" s="42">
        <f t="shared" si="35"/>
        <v>141313769</v>
      </c>
      <c r="G177" s="42">
        <f>+G178+G179</f>
        <v>139453228</v>
      </c>
      <c r="H177" s="42">
        <f>+H178+H179</f>
        <v>0</v>
      </c>
      <c r="I177" s="42">
        <f>+I178+I179</f>
        <v>0</v>
      </c>
      <c r="J177" s="42">
        <f>+J178+J179</f>
        <v>1860541</v>
      </c>
      <c r="K177" s="129">
        <v>0</v>
      </c>
      <c r="L177" s="42">
        <f>+L178+L179</f>
        <v>0</v>
      </c>
      <c r="M177" s="42">
        <f>+M178+M179</f>
        <v>760698320</v>
      </c>
      <c r="N177" s="42">
        <f>+N178+N179</f>
        <v>0</v>
      </c>
      <c r="O177" s="129">
        <v>0</v>
      </c>
      <c r="P177" s="42">
        <f>+P178+P179</f>
        <v>0</v>
      </c>
      <c r="Q177" s="42">
        <f>+Q178+Q179</f>
        <v>0</v>
      </c>
      <c r="R177" s="42">
        <f>+R178+R179</f>
        <v>902012089</v>
      </c>
    </row>
    <row r="178" spans="1:33" ht="42.75" x14ac:dyDescent="0.2">
      <c r="A178" s="58" t="s">
        <v>182</v>
      </c>
      <c r="B178" s="9" t="s">
        <v>171</v>
      </c>
      <c r="C178" s="9"/>
      <c r="D178" s="9"/>
      <c r="E178" s="27"/>
      <c r="F178" s="38">
        <f t="shared" si="35"/>
        <v>50029971</v>
      </c>
      <c r="G178" s="122">
        <v>48169430</v>
      </c>
      <c r="H178" s="6">
        <v>0</v>
      </c>
      <c r="I178" s="6">
        <v>0</v>
      </c>
      <c r="J178" s="122">
        <v>1860541</v>
      </c>
      <c r="K178" s="100">
        <v>0</v>
      </c>
      <c r="L178" s="100">
        <v>0</v>
      </c>
      <c r="M178" s="122">
        <v>760698320</v>
      </c>
      <c r="N178" s="38">
        <v>0</v>
      </c>
      <c r="O178" s="38">
        <v>0</v>
      </c>
      <c r="P178" s="38">
        <v>0</v>
      </c>
      <c r="Q178" s="38">
        <v>0</v>
      </c>
      <c r="R178" s="100">
        <f>SUM(G178:Q178)</f>
        <v>810728291</v>
      </c>
    </row>
    <row r="179" spans="1:33" ht="28.5" x14ac:dyDescent="0.2">
      <c r="A179" s="58" t="s">
        <v>183</v>
      </c>
      <c r="B179" s="9" t="s">
        <v>12</v>
      </c>
      <c r="C179" s="9"/>
      <c r="D179" s="9"/>
      <c r="E179" s="27"/>
      <c r="F179" s="38">
        <f t="shared" si="35"/>
        <v>91283798</v>
      </c>
      <c r="G179" s="122">
        <v>91283798</v>
      </c>
      <c r="H179" s="123">
        <v>0</v>
      </c>
      <c r="I179" s="123">
        <v>0</v>
      </c>
      <c r="J179" s="123">
        <v>0</v>
      </c>
      <c r="K179" s="100">
        <v>0</v>
      </c>
      <c r="L179" s="100">
        <v>0</v>
      </c>
      <c r="M179" s="100">
        <v>0</v>
      </c>
      <c r="N179" s="38">
        <v>0</v>
      </c>
      <c r="O179" s="38">
        <v>0</v>
      </c>
      <c r="P179" s="38">
        <v>0</v>
      </c>
      <c r="Q179" s="38">
        <v>0</v>
      </c>
      <c r="R179" s="100">
        <f>SUM(G179:Q179)</f>
        <v>91283798</v>
      </c>
    </row>
    <row r="180" spans="1:33" ht="28.5" x14ac:dyDescent="0.2">
      <c r="A180" s="117" t="s">
        <v>261</v>
      </c>
      <c r="B180" s="97"/>
      <c r="C180" s="97"/>
      <c r="D180" s="97"/>
      <c r="E180" s="116"/>
      <c r="F180" s="42">
        <f t="shared" si="35"/>
        <v>42305442</v>
      </c>
      <c r="G180" s="124">
        <f>+G181</f>
        <v>30000000</v>
      </c>
      <c r="H180" s="124">
        <f>+H181</f>
        <v>12305442</v>
      </c>
      <c r="I180" s="124">
        <f>+I181</f>
        <v>0</v>
      </c>
      <c r="J180" s="124">
        <f>+J181</f>
        <v>0</v>
      </c>
      <c r="K180" s="121"/>
      <c r="L180" s="124">
        <f>+L181</f>
        <v>0</v>
      </c>
      <c r="M180" s="124">
        <f>+M181</f>
        <v>0</v>
      </c>
      <c r="N180" s="124">
        <f>+N181</f>
        <v>0</v>
      </c>
      <c r="O180" s="42">
        <v>0</v>
      </c>
      <c r="P180" s="124">
        <f>+P181</f>
        <v>0</v>
      </c>
      <c r="Q180" s="124">
        <f>+Q181</f>
        <v>0</v>
      </c>
      <c r="R180" s="124">
        <f>+R181</f>
        <v>42305442</v>
      </c>
    </row>
    <row r="181" spans="1:33" ht="42.75" x14ac:dyDescent="0.2">
      <c r="A181" s="58" t="s">
        <v>184</v>
      </c>
      <c r="B181" s="9" t="s">
        <v>12</v>
      </c>
      <c r="C181" s="9"/>
      <c r="D181" s="9"/>
      <c r="E181" s="27"/>
      <c r="F181" s="38">
        <f t="shared" si="35"/>
        <v>42305442</v>
      </c>
      <c r="G181" s="122">
        <v>30000000</v>
      </c>
      <c r="H181" s="122">
        <f>43624905-31319463</f>
        <v>12305442</v>
      </c>
      <c r="I181" s="123">
        <v>0</v>
      </c>
      <c r="J181" s="123">
        <v>0</v>
      </c>
      <c r="K181" s="123">
        <v>0</v>
      </c>
      <c r="L181" s="123">
        <v>0</v>
      </c>
      <c r="M181" s="123">
        <v>0</v>
      </c>
      <c r="N181" s="123">
        <v>0</v>
      </c>
      <c r="O181" s="123">
        <v>0</v>
      </c>
      <c r="P181" s="123">
        <v>0</v>
      </c>
      <c r="Q181" s="123">
        <v>0</v>
      </c>
      <c r="R181" s="100">
        <f>SUM(G181:Q181)</f>
        <v>42305442</v>
      </c>
    </row>
    <row r="182" spans="1:33" ht="57" x14ac:dyDescent="0.2">
      <c r="A182" s="64" t="s">
        <v>185</v>
      </c>
      <c r="B182" s="94"/>
      <c r="C182" s="113"/>
      <c r="D182" s="94"/>
      <c r="E182" s="112"/>
      <c r="F182" s="39">
        <f>+F183+F184</f>
        <v>275000000</v>
      </c>
      <c r="G182" s="39">
        <f t="shared" ref="G182:R182" si="36">+G183+G184</f>
        <v>25000000</v>
      </c>
      <c r="H182" s="39">
        <f t="shared" si="36"/>
        <v>0</v>
      </c>
      <c r="I182" s="39">
        <f t="shared" si="36"/>
        <v>0</v>
      </c>
      <c r="J182" s="39">
        <f t="shared" si="36"/>
        <v>0</v>
      </c>
      <c r="K182" s="39">
        <f t="shared" si="36"/>
        <v>0</v>
      </c>
      <c r="L182" s="39">
        <f t="shared" si="36"/>
        <v>250000000</v>
      </c>
      <c r="M182" s="39">
        <f t="shared" si="36"/>
        <v>0</v>
      </c>
      <c r="N182" s="39">
        <f t="shared" si="36"/>
        <v>0</v>
      </c>
      <c r="O182" s="39">
        <f t="shared" si="36"/>
        <v>0</v>
      </c>
      <c r="P182" s="39">
        <f t="shared" si="36"/>
        <v>0</v>
      </c>
      <c r="Q182" s="39">
        <f t="shared" si="36"/>
        <v>0</v>
      </c>
      <c r="R182" s="39">
        <f t="shared" si="36"/>
        <v>275000000</v>
      </c>
    </row>
    <row r="183" spans="1:33" ht="28.5" x14ac:dyDescent="0.2">
      <c r="A183" s="58" t="s">
        <v>260</v>
      </c>
      <c r="B183" s="9" t="s">
        <v>171</v>
      </c>
      <c r="C183" s="9"/>
      <c r="D183" s="9"/>
      <c r="E183" s="27"/>
      <c r="F183" s="38">
        <f>SUM(G183:L183)</f>
        <v>250000000</v>
      </c>
      <c r="G183" s="122">
        <v>0</v>
      </c>
      <c r="H183" s="6">
        <v>0</v>
      </c>
      <c r="I183" s="6">
        <v>0</v>
      </c>
      <c r="J183" s="6">
        <v>0</v>
      </c>
      <c r="K183" s="6">
        <v>0</v>
      </c>
      <c r="L183" s="100">
        <v>250000000</v>
      </c>
      <c r="M183" s="100">
        <v>0</v>
      </c>
      <c r="N183" s="100">
        <v>0</v>
      </c>
      <c r="O183" s="100">
        <v>0</v>
      </c>
      <c r="P183" s="100">
        <v>0</v>
      </c>
      <c r="Q183" s="100">
        <v>0</v>
      </c>
      <c r="R183" s="100">
        <f>SUM(G183:Q183)</f>
        <v>250000000</v>
      </c>
    </row>
    <row r="184" spans="1:33" ht="28.5" x14ac:dyDescent="0.2">
      <c r="A184" s="58" t="s">
        <v>186</v>
      </c>
      <c r="B184" s="9" t="s">
        <v>12</v>
      </c>
      <c r="C184" s="9"/>
      <c r="D184" s="9"/>
      <c r="E184" s="27"/>
      <c r="F184" s="38">
        <f>SUM(G184:L184)</f>
        <v>25000000</v>
      </c>
      <c r="G184" s="122">
        <v>25000000</v>
      </c>
      <c r="H184" s="123">
        <v>0</v>
      </c>
      <c r="I184" s="123">
        <v>0</v>
      </c>
      <c r="J184" s="123">
        <v>0</v>
      </c>
      <c r="K184" s="123">
        <v>0</v>
      </c>
      <c r="L184" s="123">
        <v>0</v>
      </c>
      <c r="M184" s="123">
        <v>0</v>
      </c>
      <c r="N184" s="123">
        <v>0</v>
      </c>
      <c r="O184" s="123">
        <v>0</v>
      </c>
      <c r="P184" s="123">
        <v>0</v>
      </c>
      <c r="Q184" s="123">
        <v>0</v>
      </c>
      <c r="R184" s="100">
        <f>SUM(G184:Q184)</f>
        <v>25000000</v>
      </c>
    </row>
    <row r="185" spans="1:33" ht="71.25" x14ac:dyDescent="0.2">
      <c r="A185" s="64" t="s">
        <v>187</v>
      </c>
      <c r="B185" s="94"/>
      <c r="C185" s="113"/>
      <c r="D185" s="94"/>
      <c r="E185" s="112"/>
      <c r="F185" s="39">
        <f>SUM(G185:L185)</f>
        <v>80333322</v>
      </c>
      <c r="G185" s="39">
        <f>+G186</f>
        <v>13322</v>
      </c>
      <c r="H185" s="39">
        <f>+H186</f>
        <v>0</v>
      </c>
      <c r="I185" s="39">
        <f>+I186</f>
        <v>0</v>
      </c>
      <c r="J185" s="39">
        <f>+J186</f>
        <v>0</v>
      </c>
      <c r="K185" s="120"/>
      <c r="L185" s="39">
        <f>+L186</f>
        <v>80320000</v>
      </c>
      <c r="M185" s="39">
        <f>+M186</f>
        <v>0</v>
      </c>
      <c r="N185" s="39">
        <f>+N186</f>
        <v>0</v>
      </c>
      <c r="O185" s="120"/>
      <c r="P185" s="39">
        <f>+P186</f>
        <v>0</v>
      </c>
      <c r="Q185" s="39">
        <f>+Q186</f>
        <v>0</v>
      </c>
      <c r="R185" s="39">
        <f>+R186</f>
        <v>80333322</v>
      </c>
    </row>
    <row r="186" spans="1:33" ht="57" x14ac:dyDescent="0.2">
      <c r="A186" s="58" t="s">
        <v>188</v>
      </c>
      <c r="B186" s="9" t="s">
        <v>79</v>
      </c>
      <c r="C186" s="26"/>
      <c r="D186" s="9"/>
      <c r="E186" s="27"/>
      <c r="F186" s="38">
        <f>SUM(G186:L186)</f>
        <v>80333322</v>
      </c>
      <c r="G186" s="122">
        <v>13322</v>
      </c>
      <c r="H186" s="122"/>
      <c r="I186" s="122"/>
      <c r="J186" s="122">
        <v>0</v>
      </c>
      <c r="K186" s="6"/>
      <c r="L186" s="122">
        <v>80320000</v>
      </c>
      <c r="M186" s="122">
        <v>0</v>
      </c>
      <c r="N186" s="122">
        <v>0</v>
      </c>
      <c r="O186" s="122">
        <v>0</v>
      </c>
      <c r="P186" s="122">
        <v>0</v>
      </c>
      <c r="Q186" s="122">
        <v>0</v>
      </c>
      <c r="R186" s="100">
        <f>SUM(G186:Q186)</f>
        <v>80333322</v>
      </c>
    </row>
    <row r="187" spans="1:33" ht="15" x14ac:dyDescent="0.25">
      <c r="A187" s="118" t="s">
        <v>189</v>
      </c>
      <c r="B187" s="157"/>
      <c r="C187" s="157"/>
      <c r="D187" s="119"/>
      <c r="E187" s="119"/>
      <c r="F187" s="127">
        <f>+F185+F182+F176+F168+F166</f>
        <v>942906265</v>
      </c>
      <c r="G187" s="127">
        <f>+G185+G182+G176+G168+G166</f>
        <v>481215554</v>
      </c>
      <c r="H187" s="127">
        <f>+H185+H182+H176+H168+H166</f>
        <v>12305442</v>
      </c>
      <c r="I187" s="127">
        <f>+I185+I182+I176+I168+I166</f>
        <v>0</v>
      </c>
      <c r="J187" s="127">
        <f>+J185+J182+J176+J168+J166</f>
        <v>1860541</v>
      </c>
      <c r="K187" s="128"/>
      <c r="L187" s="127">
        <f t="shared" ref="L187:R187" si="37">+L185+L182+L176+L168+L166</f>
        <v>447524728</v>
      </c>
      <c r="M187" s="127">
        <f t="shared" si="37"/>
        <v>1322391334</v>
      </c>
      <c r="N187" s="127">
        <f t="shared" si="37"/>
        <v>0</v>
      </c>
      <c r="O187" s="127">
        <f t="shared" si="37"/>
        <v>0</v>
      </c>
      <c r="P187" s="127">
        <f t="shared" si="37"/>
        <v>0</v>
      </c>
      <c r="Q187" s="127">
        <f t="shared" si="37"/>
        <v>0</v>
      </c>
      <c r="R187" s="127">
        <f t="shared" si="37"/>
        <v>2265297599</v>
      </c>
    </row>
    <row r="188" spans="1:33" customFormat="1" ht="15.75" x14ac:dyDescent="0.25">
      <c r="A188" s="461" t="s">
        <v>302</v>
      </c>
      <c r="B188" s="461"/>
      <c r="C188" s="461"/>
      <c r="D188" s="461"/>
      <c r="E188" s="461"/>
      <c r="F188" s="461"/>
      <c r="G188" s="461"/>
      <c r="H188" s="461"/>
      <c r="I188" s="461"/>
      <c r="J188" s="461"/>
      <c r="K188" s="461"/>
      <c r="L188" s="461"/>
      <c r="M188" s="461"/>
      <c r="N188" s="461"/>
      <c r="O188" s="461"/>
      <c r="P188" s="461"/>
      <c r="Q188" s="461"/>
      <c r="R188" s="461"/>
      <c r="S188" s="109"/>
      <c r="T188" s="109"/>
      <c r="U188" s="131"/>
      <c r="V188" s="132"/>
      <c r="W188" s="132"/>
      <c r="X188" s="132"/>
      <c r="Y188" s="132"/>
      <c r="Z188" s="132"/>
      <c r="AA188" s="132"/>
      <c r="AB188" s="132"/>
      <c r="AC188" s="132"/>
      <c r="AD188" s="132"/>
      <c r="AE188" s="132"/>
      <c r="AF188" s="132"/>
      <c r="AG188" s="132"/>
    </row>
    <row r="189" spans="1:33" customFormat="1" ht="15.75" x14ac:dyDescent="0.25">
      <c r="A189" s="462" t="s">
        <v>264</v>
      </c>
      <c r="B189" s="462"/>
      <c r="C189" s="462"/>
      <c r="D189" s="462"/>
      <c r="E189" s="462"/>
      <c r="F189" s="462"/>
      <c r="G189" s="462"/>
      <c r="H189" s="462"/>
      <c r="I189" s="462"/>
      <c r="J189" s="462"/>
      <c r="K189" s="462"/>
      <c r="L189" s="462"/>
      <c r="M189" s="462"/>
      <c r="N189" s="462"/>
      <c r="O189" s="462"/>
      <c r="P189" s="462"/>
      <c r="Q189" s="462"/>
      <c r="R189" s="462"/>
      <c r="S189" s="109"/>
      <c r="T189" s="109"/>
      <c r="U189" s="132"/>
      <c r="V189" s="132"/>
      <c r="W189" s="132"/>
      <c r="X189" s="132"/>
      <c r="Y189" s="132"/>
      <c r="Z189" s="132"/>
      <c r="AA189" s="132"/>
      <c r="AB189" s="132"/>
      <c r="AC189" s="132"/>
      <c r="AD189" s="132"/>
      <c r="AE189" s="132"/>
      <c r="AF189" s="132"/>
      <c r="AG189" s="132"/>
    </row>
    <row r="190" spans="1:33" customFormat="1" ht="15.75" customHeight="1" x14ac:dyDescent="0.25">
      <c r="A190" s="463" t="s">
        <v>286</v>
      </c>
      <c r="B190" s="459" t="s">
        <v>2</v>
      </c>
      <c r="C190" s="459" t="s">
        <v>3</v>
      </c>
      <c r="D190" s="460" t="s">
        <v>4</v>
      </c>
      <c r="E190" s="460" t="s">
        <v>5</v>
      </c>
      <c r="F190" s="459" t="s">
        <v>241</v>
      </c>
      <c r="G190" s="468" t="s">
        <v>238</v>
      </c>
      <c r="H190" s="468"/>
      <c r="I190" s="468"/>
      <c r="J190" s="468"/>
      <c r="K190" s="468"/>
      <c r="L190" s="468"/>
      <c r="M190" s="464" t="s">
        <v>285</v>
      </c>
      <c r="N190" s="464"/>
      <c r="O190" s="464"/>
      <c r="P190" s="464"/>
      <c r="Q190" s="464"/>
      <c r="R190" s="460" t="s">
        <v>8</v>
      </c>
      <c r="S190" s="7"/>
      <c r="T190" s="7"/>
      <c r="U190" s="132"/>
      <c r="V190" s="457"/>
      <c r="W190" s="457"/>
      <c r="X190" s="457"/>
      <c r="Y190" s="457"/>
      <c r="Z190" s="457"/>
      <c r="AA190" s="457"/>
      <c r="AB190" s="457"/>
      <c r="AC190" s="457"/>
      <c r="AD190" s="457"/>
      <c r="AE190" s="457"/>
      <c r="AF190" s="457"/>
      <c r="AG190" s="132"/>
    </row>
    <row r="191" spans="1:33" customFormat="1" ht="32.25" customHeight="1" x14ac:dyDescent="0.25">
      <c r="A191" s="463"/>
      <c r="B191" s="459"/>
      <c r="C191" s="459"/>
      <c r="D191" s="460"/>
      <c r="E191" s="460"/>
      <c r="F191" s="459"/>
      <c r="G191" s="151" t="s">
        <v>39</v>
      </c>
      <c r="H191" s="151" t="s">
        <v>6</v>
      </c>
      <c r="I191" s="48" t="s">
        <v>41</v>
      </c>
      <c r="J191" s="151" t="s">
        <v>42</v>
      </c>
      <c r="K191" s="151" t="s">
        <v>7</v>
      </c>
      <c r="L191" s="48" t="s">
        <v>43</v>
      </c>
      <c r="M191" s="152" t="s">
        <v>40</v>
      </c>
      <c r="N191" s="160" t="s">
        <v>39</v>
      </c>
      <c r="O191" s="152" t="s">
        <v>42</v>
      </c>
      <c r="P191" s="152" t="s">
        <v>41</v>
      </c>
      <c r="Q191" s="152" t="s">
        <v>265</v>
      </c>
      <c r="R191" s="460"/>
      <c r="S191" s="7"/>
      <c r="T191" s="7"/>
      <c r="U191" s="132"/>
      <c r="V191" s="147"/>
      <c r="W191" s="148"/>
      <c r="X191" s="147"/>
      <c r="Y191" s="147"/>
      <c r="Z191" s="134"/>
      <c r="AA191" s="134"/>
      <c r="AB191" s="457"/>
      <c r="AC191" s="457"/>
      <c r="AD191" s="457"/>
      <c r="AE191" s="457"/>
      <c r="AF191" s="133"/>
      <c r="AG191" s="132"/>
    </row>
    <row r="192" spans="1:33" customFormat="1" ht="96" customHeight="1" x14ac:dyDescent="0.25">
      <c r="A192" s="162" t="s">
        <v>287</v>
      </c>
      <c r="B192" s="98"/>
      <c r="C192" s="162"/>
      <c r="D192" s="39" t="s">
        <v>10</v>
      </c>
      <c r="E192" s="39"/>
      <c r="F192" s="162">
        <f>SUM(G192:L192)</f>
        <v>1482190429</v>
      </c>
      <c r="G192" s="39">
        <f>SUM(G193:G195)</f>
        <v>277390429</v>
      </c>
      <c r="H192" s="39">
        <f t="shared" ref="H192:L192" si="38">SUM(H193:H195)</f>
        <v>0</v>
      </c>
      <c r="I192" s="39">
        <f t="shared" si="38"/>
        <v>0</v>
      </c>
      <c r="J192" s="39">
        <f t="shared" si="38"/>
        <v>1204800000</v>
      </c>
      <c r="K192" s="39">
        <f t="shared" si="38"/>
        <v>0</v>
      </c>
      <c r="L192" s="39">
        <f t="shared" si="38"/>
        <v>0</v>
      </c>
      <c r="M192" s="163">
        <f>+M197+M204</f>
        <v>0</v>
      </c>
      <c r="N192" s="3"/>
      <c r="O192" s="163"/>
      <c r="P192" s="163"/>
      <c r="Q192" s="163"/>
      <c r="R192" s="164">
        <f>SUM(R193:R195)</f>
        <v>1482190429</v>
      </c>
      <c r="S192" s="7"/>
      <c r="T192" s="7"/>
      <c r="U192" s="131"/>
      <c r="V192" s="131"/>
      <c r="W192" s="131"/>
      <c r="X192" s="131"/>
      <c r="Y192" s="131"/>
      <c r="Z192" s="135"/>
      <c r="AA192" s="135"/>
      <c r="AB192" s="135"/>
      <c r="AC192" s="135"/>
      <c r="AD192" s="135"/>
      <c r="AE192" s="135"/>
      <c r="AF192" s="135"/>
      <c r="AG192" s="132"/>
    </row>
    <row r="193" spans="1:33" customFormat="1" ht="15" x14ac:dyDescent="0.25">
      <c r="A193" s="123" t="s">
        <v>266</v>
      </c>
      <c r="B193" s="99" t="s">
        <v>12</v>
      </c>
      <c r="C193" s="123"/>
      <c r="D193" s="38"/>
      <c r="E193" s="38"/>
      <c r="F193" s="123">
        <f>SUM(G193:L193)</f>
        <v>1252689429</v>
      </c>
      <c r="G193" s="122">
        <v>47889429</v>
      </c>
      <c r="H193" s="122"/>
      <c r="I193" s="122"/>
      <c r="J193" s="122">
        <v>1204800000</v>
      </c>
      <c r="K193" s="6"/>
      <c r="L193" s="126"/>
      <c r="M193" s="126"/>
      <c r="N193" s="3"/>
      <c r="O193" s="126"/>
      <c r="P193" s="126"/>
      <c r="Q193" s="126"/>
      <c r="R193" s="100">
        <f>SUM(G193:Q193)</f>
        <v>1252689429</v>
      </c>
      <c r="S193" s="7"/>
      <c r="T193" s="7"/>
      <c r="U193" s="131"/>
      <c r="V193" s="136"/>
      <c r="W193" s="136"/>
      <c r="X193" s="136"/>
      <c r="Y193" s="136"/>
      <c r="Z193" s="136"/>
      <c r="AA193" s="136"/>
      <c r="AB193" s="136"/>
      <c r="AC193" s="136"/>
      <c r="AD193" s="136"/>
      <c r="AE193" s="136"/>
      <c r="AF193" s="137"/>
      <c r="AG193" s="132"/>
    </row>
    <row r="194" spans="1:33" customFormat="1" ht="28.5" x14ac:dyDescent="0.25">
      <c r="A194" s="123" t="s">
        <v>267</v>
      </c>
      <c r="B194" s="38" t="s">
        <v>12</v>
      </c>
      <c r="C194" s="144"/>
      <c r="D194" s="38" t="s">
        <v>10</v>
      </c>
      <c r="E194" s="38"/>
      <c r="F194" s="123">
        <f t="shared" ref="F194:F195" si="39">SUM(G194:L194)</f>
        <v>190000000</v>
      </c>
      <c r="G194" s="122">
        <v>190000000</v>
      </c>
      <c r="H194" s="126"/>
      <c r="I194" s="126"/>
      <c r="J194" s="122"/>
      <c r="K194" s="6"/>
      <c r="L194" s="126"/>
      <c r="M194" s="126"/>
      <c r="N194" s="3"/>
      <c r="O194" s="126"/>
      <c r="P194" s="100"/>
      <c r="Q194" s="100">
        <f>+Q196</f>
        <v>0</v>
      </c>
      <c r="R194" s="100">
        <f>SUM(G194:Q194)</f>
        <v>190000000</v>
      </c>
      <c r="S194" s="7"/>
      <c r="T194" s="7"/>
      <c r="U194" s="132"/>
      <c r="V194" s="136"/>
      <c r="W194" s="136"/>
      <c r="X194" s="136"/>
      <c r="Y194" s="136"/>
      <c r="Z194" s="136"/>
      <c r="AA194" s="136"/>
      <c r="AB194" s="136"/>
      <c r="AC194" s="136"/>
      <c r="AD194" s="136"/>
      <c r="AE194" s="136"/>
      <c r="AF194" s="137"/>
      <c r="AG194" s="132"/>
    </row>
    <row r="195" spans="1:33" customFormat="1" ht="42.75" x14ac:dyDescent="0.25">
      <c r="A195" s="123" t="s">
        <v>288</v>
      </c>
      <c r="B195" s="38" t="s">
        <v>12</v>
      </c>
      <c r="C195" s="144"/>
      <c r="D195" s="38"/>
      <c r="E195" s="38"/>
      <c r="F195" s="123">
        <f t="shared" si="39"/>
        <v>39501000</v>
      </c>
      <c r="G195" s="122">
        <v>39501000</v>
      </c>
      <c r="H195" s="126"/>
      <c r="I195" s="126" t="s">
        <v>268</v>
      </c>
      <c r="J195" s="122"/>
      <c r="K195" s="6"/>
      <c r="L195" s="126"/>
      <c r="M195" s="126"/>
      <c r="N195" s="3"/>
      <c r="O195" s="126"/>
      <c r="P195" s="100"/>
      <c r="Q195" s="100"/>
      <c r="R195" s="100">
        <f>SUM(G195:Q195)</f>
        <v>39501000</v>
      </c>
      <c r="S195" s="7"/>
      <c r="T195" s="7"/>
      <c r="U195" s="132"/>
      <c r="V195" s="138"/>
      <c r="W195" s="136"/>
      <c r="X195" s="136"/>
      <c r="Y195" s="136"/>
      <c r="Z195" s="136"/>
      <c r="AA195" s="136"/>
      <c r="AB195" s="136"/>
      <c r="AC195" s="136"/>
      <c r="AD195" s="136"/>
      <c r="AE195" s="136"/>
      <c r="AF195" s="137"/>
      <c r="AG195" s="132"/>
    </row>
    <row r="196" spans="1:33" customFormat="1" ht="108.75" customHeight="1" x14ac:dyDescent="0.25">
      <c r="A196" s="162" t="s">
        <v>289</v>
      </c>
      <c r="B196" s="39" t="s">
        <v>269</v>
      </c>
      <c r="C196" s="165"/>
      <c r="D196" s="39"/>
      <c r="E196" s="39"/>
      <c r="F196" s="162">
        <f>SUM(G196:L196)</f>
        <v>2062787847</v>
      </c>
      <c r="G196" s="39"/>
      <c r="H196" s="166"/>
      <c r="I196" s="166">
        <v>2062787847</v>
      </c>
      <c r="J196" s="39"/>
      <c r="K196" s="120"/>
      <c r="L196" s="39"/>
      <c r="M196" s="39"/>
      <c r="N196" s="3"/>
      <c r="O196" s="39"/>
      <c r="P196" s="39"/>
      <c r="Q196" s="39"/>
      <c r="R196" s="167">
        <f>SUM(G196:Q196)</f>
        <v>2062787847</v>
      </c>
      <c r="S196" s="7"/>
      <c r="T196" s="7"/>
      <c r="U196" s="132"/>
      <c r="V196" s="136"/>
      <c r="W196" s="136"/>
      <c r="X196" s="136"/>
      <c r="Y196" s="136"/>
      <c r="Z196" s="136"/>
      <c r="AA196" s="136"/>
      <c r="AB196" s="136"/>
      <c r="AC196" s="136"/>
      <c r="AD196" s="136"/>
      <c r="AE196" s="136"/>
      <c r="AF196" s="137"/>
      <c r="AG196" s="132"/>
    </row>
    <row r="197" spans="1:33" customFormat="1" ht="71.25" x14ac:dyDescent="0.25">
      <c r="A197" s="162" t="s">
        <v>270</v>
      </c>
      <c r="B197" s="39"/>
      <c r="C197" s="165"/>
      <c r="D197" s="39"/>
      <c r="E197" s="39"/>
      <c r="F197" s="162">
        <f>SUM(G197:L197)</f>
        <v>5527625376.4880009</v>
      </c>
      <c r="G197" s="39">
        <f>SUM(G198:G211)</f>
        <v>1859394015.4560001</v>
      </c>
      <c r="H197" s="39">
        <f t="shared" ref="H197:L197" si="40">SUM(H198:H211)</f>
        <v>3010128343</v>
      </c>
      <c r="I197" s="39">
        <f t="shared" si="40"/>
        <v>0</v>
      </c>
      <c r="J197" s="39">
        <f t="shared" si="40"/>
        <v>658103018.03200006</v>
      </c>
      <c r="K197" s="39">
        <f t="shared" si="40"/>
        <v>0</v>
      </c>
      <c r="L197" s="39">
        <f t="shared" si="40"/>
        <v>0</v>
      </c>
      <c r="M197" s="168"/>
      <c r="N197" s="3"/>
      <c r="O197" s="168"/>
      <c r="P197" s="168"/>
      <c r="Q197" s="168"/>
      <c r="R197" s="167">
        <f>SUM(R198:R211)</f>
        <v>5916332252.9560003</v>
      </c>
      <c r="S197" s="7"/>
      <c r="T197" s="7"/>
      <c r="U197" s="139"/>
      <c r="V197" s="136"/>
      <c r="W197" s="136"/>
      <c r="X197" s="136"/>
      <c r="Y197" s="136"/>
      <c r="Z197" s="136"/>
      <c r="AA197" s="136"/>
      <c r="AB197" s="136"/>
      <c r="AC197" s="136"/>
      <c r="AD197" s="136"/>
      <c r="AE197" s="136"/>
      <c r="AF197" s="137"/>
      <c r="AG197" s="132"/>
    </row>
    <row r="198" spans="1:33" customFormat="1" ht="28.5" x14ac:dyDescent="0.25">
      <c r="A198" s="123" t="s">
        <v>271</v>
      </c>
      <c r="B198" s="146" t="s">
        <v>272</v>
      </c>
      <c r="C198" s="144"/>
      <c r="D198" s="38"/>
      <c r="E198" s="38"/>
      <c r="F198" s="144">
        <f>SUM(G198:L198)</f>
        <v>3051175548</v>
      </c>
      <c r="G198" s="38"/>
      <c r="H198" s="122">
        <v>3010128343</v>
      </c>
      <c r="I198" s="122"/>
      <c r="J198" s="122">
        <v>41047205</v>
      </c>
      <c r="K198" s="6"/>
      <c r="L198" s="145"/>
      <c r="M198" s="145"/>
      <c r="N198" s="3"/>
      <c r="O198" s="145"/>
      <c r="P198" s="145"/>
      <c r="Q198" s="145"/>
      <c r="R198" s="100">
        <f t="shared" ref="R198:R211" si="41">SUM(G198:Q198)</f>
        <v>3051175548</v>
      </c>
      <c r="S198" s="7"/>
      <c r="T198" s="7"/>
      <c r="U198" s="139"/>
      <c r="V198" s="136"/>
      <c r="W198" s="136"/>
      <c r="X198" s="136"/>
      <c r="Y198" s="136"/>
      <c r="Z198" s="136"/>
      <c r="AA198" s="136"/>
      <c r="AB198" s="136"/>
      <c r="AC198" s="136"/>
      <c r="AD198" s="136"/>
      <c r="AE198" s="136"/>
      <c r="AF198" s="137"/>
      <c r="AG198" s="132"/>
    </row>
    <row r="199" spans="1:33" customFormat="1" ht="28.5" x14ac:dyDescent="0.25">
      <c r="A199" s="123" t="s">
        <v>290</v>
      </c>
      <c r="B199" s="38" t="s">
        <v>12</v>
      </c>
      <c r="C199" s="38"/>
      <c r="D199" s="38"/>
      <c r="E199" s="38"/>
      <c r="F199" s="144">
        <f t="shared" ref="F199:F211" si="42">SUM(G199:L199)</f>
        <v>69102810</v>
      </c>
      <c r="G199" s="122">
        <v>69102810</v>
      </c>
      <c r="H199" s="122"/>
      <c r="I199" s="122"/>
      <c r="J199" s="122"/>
      <c r="K199" s="6"/>
      <c r="L199" s="122"/>
      <c r="M199" s="38"/>
      <c r="N199" s="3"/>
      <c r="O199" s="38"/>
      <c r="P199" s="38"/>
      <c r="Q199" s="38"/>
      <c r="R199" s="100">
        <f t="shared" si="41"/>
        <v>69102810</v>
      </c>
      <c r="S199" s="7"/>
      <c r="T199" s="7"/>
      <c r="U199" s="131"/>
      <c r="V199" s="136"/>
      <c r="W199" s="136"/>
      <c r="X199" s="136"/>
      <c r="Y199" s="136"/>
      <c r="Z199" s="136"/>
      <c r="AA199" s="136"/>
      <c r="AB199" s="136"/>
      <c r="AC199" s="136"/>
      <c r="AD199" s="136"/>
      <c r="AE199" s="136"/>
      <c r="AF199" s="137"/>
      <c r="AG199" s="132"/>
    </row>
    <row r="200" spans="1:33" customFormat="1" ht="85.5" x14ac:dyDescent="0.25">
      <c r="A200" s="123" t="s">
        <v>291</v>
      </c>
      <c r="B200" s="38" t="s">
        <v>12</v>
      </c>
      <c r="C200" s="38"/>
      <c r="D200" s="38"/>
      <c r="E200" s="38"/>
      <c r="F200" s="144">
        <f t="shared" si="42"/>
        <v>176912956</v>
      </c>
      <c r="G200" s="122">
        <v>176912956</v>
      </c>
      <c r="H200" s="122"/>
      <c r="I200" s="122"/>
      <c r="J200" s="122"/>
      <c r="K200" s="6"/>
      <c r="L200" s="122"/>
      <c r="M200" s="38"/>
      <c r="N200" s="3"/>
      <c r="O200" s="38"/>
      <c r="P200" s="38"/>
      <c r="Q200" s="38"/>
      <c r="R200" s="100">
        <f t="shared" si="41"/>
        <v>176912956</v>
      </c>
      <c r="S200" s="7"/>
      <c r="T200" s="7"/>
      <c r="U200" s="131"/>
      <c r="V200" s="136"/>
      <c r="W200" s="136"/>
      <c r="X200" s="136"/>
      <c r="Y200" s="136"/>
      <c r="Z200" s="136"/>
      <c r="AA200" s="136"/>
      <c r="AB200" s="136"/>
      <c r="AC200" s="136"/>
      <c r="AD200" s="136"/>
      <c r="AE200" s="136"/>
      <c r="AF200" s="137"/>
      <c r="AG200" s="132"/>
    </row>
    <row r="201" spans="1:33" customFormat="1" ht="15" x14ac:dyDescent="0.25">
      <c r="A201" s="123" t="s">
        <v>273</v>
      </c>
      <c r="B201" s="38"/>
      <c r="C201" s="38"/>
      <c r="D201" s="38"/>
      <c r="E201" s="38"/>
      <c r="F201" s="144">
        <f t="shared" si="42"/>
        <v>45542557</v>
      </c>
      <c r="G201" s="122">
        <v>45542557</v>
      </c>
      <c r="H201" s="122"/>
      <c r="I201" s="122"/>
      <c r="J201" s="122"/>
      <c r="K201" s="6"/>
      <c r="L201" s="122"/>
      <c r="M201" s="38"/>
      <c r="N201" s="3"/>
      <c r="O201" s="38"/>
      <c r="P201" s="38"/>
      <c r="Q201" s="38"/>
      <c r="R201" s="100">
        <f t="shared" si="41"/>
        <v>45542557</v>
      </c>
      <c r="S201" s="7"/>
      <c r="T201" s="7"/>
      <c r="U201" s="131"/>
      <c r="V201" s="136"/>
      <c r="W201" s="136"/>
      <c r="X201" s="136"/>
      <c r="Y201" s="136"/>
      <c r="Z201" s="136"/>
      <c r="AA201" s="136"/>
      <c r="AB201" s="136"/>
      <c r="AC201" s="136"/>
      <c r="AD201" s="136"/>
      <c r="AE201" s="136"/>
      <c r="AF201" s="137"/>
      <c r="AG201" s="132"/>
    </row>
    <row r="202" spans="1:33" customFormat="1" ht="28.5" x14ac:dyDescent="0.25">
      <c r="A202" s="123" t="s">
        <v>274</v>
      </c>
      <c r="B202" s="38"/>
      <c r="C202" s="38"/>
      <c r="D202" s="38"/>
      <c r="E202" s="38"/>
      <c r="F202" s="144">
        <f t="shared" si="42"/>
        <v>43145572</v>
      </c>
      <c r="G202" s="122">
        <v>43145572</v>
      </c>
      <c r="H202" s="122"/>
      <c r="I202" s="122"/>
      <c r="J202" s="122"/>
      <c r="K202" s="6"/>
      <c r="L202" s="122"/>
      <c r="M202" s="38"/>
      <c r="N202" s="3"/>
      <c r="O202" s="38"/>
      <c r="P202" s="38"/>
      <c r="Q202" s="38"/>
      <c r="R202" s="100">
        <f t="shared" si="41"/>
        <v>43145572</v>
      </c>
      <c r="S202" s="7"/>
      <c r="T202" s="7"/>
      <c r="U202" s="131"/>
      <c r="V202" s="136"/>
      <c r="W202" s="136"/>
      <c r="X202" s="136"/>
      <c r="Y202" s="136"/>
      <c r="Z202" s="136"/>
      <c r="AA202" s="136"/>
      <c r="AB202" s="136"/>
      <c r="AC202" s="136"/>
      <c r="AD202" s="136"/>
      <c r="AE202" s="136"/>
      <c r="AF202" s="137"/>
      <c r="AG202" s="132"/>
    </row>
    <row r="203" spans="1:33" customFormat="1" ht="28.5" x14ac:dyDescent="0.25">
      <c r="A203" s="123" t="s">
        <v>275</v>
      </c>
      <c r="B203" s="38" t="s">
        <v>19</v>
      </c>
      <c r="C203" s="38"/>
      <c r="D203" s="38"/>
      <c r="E203" s="38"/>
      <c r="F203" s="144">
        <f t="shared" si="42"/>
        <v>491433919</v>
      </c>
      <c r="G203" s="122">
        <v>241433919</v>
      </c>
      <c r="H203" s="6"/>
      <c r="I203" s="6"/>
      <c r="J203" s="6">
        <v>250000000</v>
      </c>
      <c r="K203" s="6"/>
      <c r="L203" s="6"/>
      <c r="M203" s="38"/>
      <c r="N203" s="3"/>
      <c r="O203" s="38"/>
      <c r="P203" s="38"/>
      <c r="Q203" s="38"/>
      <c r="R203" s="100">
        <f t="shared" si="41"/>
        <v>491433919</v>
      </c>
      <c r="S203" s="7"/>
      <c r="T203" s="7"/>
      <c r="U203" s="131"/>
      <c r="V203" s="136"/>
      <c r="W203" s="136"/>
      <c r="X203" s="136"/>
      <c r="Y203" s="136"/>
      <c r="Z203" s="136"/>
      <c r="AA203" s="136"/>
      <c r="AB203" s="136"/>
      <c r="AC203" s="136"/>
      <c r="AD203" s="136"/>
      <c r="AE203" s="136"/>
      <c r="AF203" s="137"/>
      <c r="AG203" s="132"/>
    </row>
    <row r="204" spans="1:33" customFormat="1" ht="33.75" customHeight="1" x14ac:dyDescent="0.25">
      <c r="A204" s="123" t="s">
        <v>276</v>
      </c>
      <c r="B204" s="38" t="s">
        <v>109</v>
      </c>
      <c r="C204" s="38"/>
      <c r="D204" s="38"/>
      <c r="E204" s="38"/>
      <c r="F204" s="144">
        <f t="shared" si="42"/>
        <v>665863328</v>
      </c>
      <c r="G204" s="122">
        <v>665863328</v>
      </c>
      <c r="H204" s="122"/>
      <c r="I204" s="122"/>
      <c r="J204" s="122"/>
      <c r="K204" s="6"/>
      <c r="L204" s="122"/>
      <c r="M204" s="145"/>
      <c r="N204" s="3"/>
      <c r="O204" s="144"/>
      <c r="P204" s="144"/>
      <c r="Q204" s="145"/>
      <c r="R204" s="100">
        <f t="shared" si="41"/>
        <v>665863328</v>
      </c>
      <c r="S204" s="7"/>
      <c r="T204" s="7"/>
      <c r="U204" s="131"/>
      <c r="V204" s="136"/>
      <c r="W204" s="136"/>
      <c r="X204" s="136"/>
      <c r="Y204" s="136"/>
      <c r="Z204" s="136"/>
      <c r="AA204" s="136"/>
      <c r="AB204" s="136"/>
      <c r="AC204" s="136"/>
      <c r="AD204" s="136"/>
      <c r="AE204" s="136"/>
      <c r="AF204" s="137"/>
      <c r="AG204" s="132"/>
    </row>
    <row r="205" spans="1:33" customFormat="1" ht="28.5" x14ac:dyDescent="0.25">
      <c r="A205" s="123" t="s">
        <v>277</v>
      </c>
      <c r="B205" s="38" t="s">
        <v>19</v>
      </c>
      <c r="C205" s="38"/>
      <c r="D205" s="38"/>
      <c r="E205" s="38"/>
      <c r="F205" s="144">
        <f t="shared" si="42"/>
        <v>242952764</v>
      </c>
      <c r="G205" s="122">
        <v>242952764</v>
      </c>
      <c r="H205" s="122"/>
      <c r="I205" s="122"/>
      <c r="J205" s="122"/>
      <c r="K205" s="6"/>
      <c r="L205" s="122"/>
      <c r="M205" s="38"/>
      <c r="N205" s="3"/>
      <c r="O205" s="38"/>
      <c r="P205" s="38"/>
      <c r="Q205" s="38"/>
      <c r="R205" s="100">
        <f t="shared" si="41"/>
        <v>242952764</v>
      </c>
      <c r="S205" s="7"/>
      <c r="T205" s="7"/>
      <c r="U205" s="131"/>
      <c r="V205" s="136"/>
      <c r="W205" s="136"/>
      <c r="X205" s="136"/>
      <c r="Y205" s="136"/>
      <c r="Z205" s="136"/>
      <c r="AA205" s="136"/>
      <c r="AB205" s="136"/>
      <c r="AC205" s="136"/>
      <c r="AD205" s="136"/>
      <c r="AE205" s="136"/>
      <c r="AF205" s="137"/>
      <c r="AG205" s="132"/>
    </row>
    <row r="206" spans="1:33" customFormat="1" ht="28.5" x14ac:dyDescent="0.25">
      <c r="A206" s="123" t="s">
        <v>278</v>
      </c>
      <c r="B206" s="38" t="s">
        <v>19</v>
      </c>
      <c r="C206" s="100">
        <v>7490</v>
      </c>
      <c r="D206" s="38"/>
      <c r="E206" s="38"/>
      <c r="F206" s="144">
        <f t="shared" si="42"/>
        <v>393904649</v>
      </c>
      <c r="G206" s="122">
        <v>123904649</v>
      </c>
      <c r="H206" s="122"/>
      <c r="I206" s="122"/>
      <c r="J206" s="122">
        <v>270000000</v>
      </c>
      <c r="K206" s="6"/>
      <c r="L206" s="122"/>
      <c r="M206" s="38"/>
      <c r="N206" s="3"/>
      <c r="O206" s="38">
        <v>204508670.46799999</v>
      </c>
      <c r="P206" s="38">
        <v>141368199</v>
      </c>
      <c r="Q206" s="38"/>
      <c r="R206" s="100">
        <f t="shared" si="41"/>
        <v>739781518.46799994</v>
      </c>
      <c r="S206" s="7"/>
      <c r="T206" s="7"/>
      <c r="U206" s="131"/>
      <c r="V206" s="136"/>
      <c r="W206" s="136"/>
      <c r="X206" s="136"/>
      <c r="Y206" s="136"/>
      <c r="Z206" s="136"/>
      <c r="AA206" s="136"/>
      <c r="AB206" s="136"/>
      <c r="AC206" s="136"/>
      <c r="AD206" s="136"/>
      <c r="AE206" s="136"/>
      <c r="AF206" s="137"/>
      <c r="AG206" s="132"/>
    </row>
    <row r="207" spans="1:33" customFormat="1" ht="72.75" customHeight="1" x14ac:dyDescent="0.25">
      <c r="A207" s="123" t="s">
        <v>279</v>
      </c>
      <c r="B207" s="38" t="s">
        <v>12</v>
      </c>
      <c r="C207" s="38"/>
      <c r="D207" s="38"/>
      <c r="E207" s="38"/>
      <c r="F207" s="144">
        <f t="shared" si="42"/>
        <v>217191273</v>
      </c>
      <c r="G207" s="122">
        <v>217191273</v>
      </c>
      <c r="H207" s="122"/>
      <c r="I207" s="122"/>
      <c r="J207" s="122"/>
      <c r="K207" s="6"/>
      <c r="L207" s="122"/>
      <c r="M207" s="38">
        <v>35000000</v>
      </c>
      <c r="N207" s="3"/>
      <c r="O207" s="38"/>
      <c r="P207" s="38"/>
      <c r="Q207" s="38"/>
      <c r="R207" s="100">
        <f t="shared" si="41"/>
        <v>252191273</v>
      </c>
      <c r="S207" s="7"/>
      <c r="T207" s="7"/>
      <c r="U207" s="131"/>
      <c r="V207" s="136"/>
      <c r="W207" s="136"/>
      <c r="X207" s="136"/>
      <c r="Y207" s="136"/>
      <c r="Z207" s="136"/>
      <c r="AA207" s="136"/>
      <c r="AB207" s="136"/>
      <c r="AC207" s="136"/>
      <c r="AD207" s="136"/>
      <c r="AE207" s="136"/>
      <c r="AF207" s="137"/>
      <c r="AG207" s="132"/>
    </row>
    <row r="208" spans="1:33" customFormat="1" ht="33" customHeight="1" x14ac:dyDescent="0.25">
      <c r="A208" s="123" t="s">
        <v>280</v>
      </c>
      <c r="B208" s="38" t="s">
        <v>281</v>
      </c>
      <c r="C208" s="38"/>
      <c r="D208" s="38"/>
      <c r="E208" s="38"/>
      <c r="F208" s="144">
        <f t="shared" si="42"/>
        <v>100400000.48800001</v>
      </c>
      <c r="G208" s="122">
        <v>3344187.4560000002</v>
      </c>
      <c r="H208" s="110"/>
      <c r="I208" s="110"/>
      <c r="J208" s="122">
        <v>97055813.032000005</v>
      </c>
      <c r="K208" s="6"/>
      <c r="L208" s="110"/>
      <c r="M208" s="38"/>
      <c r="N208" s="3"/>
      <c r="O208" s="38"/>
      <c r="P208" s="38"/>
      <c r="Q208" s="38"/>
      <c r="R208" s="100">
        <f t="shared" si="41"/>
        <v>100400000.48800001</v>
      </c>
      <c r="S208" s="7"/>
      <c r="T208" s="7"/>
      <c r="U208" s="131"/>
      <c r="V208" s="136"/>
      <c r="W208" s="136"/>
      <c r="X208" s="136"/>
      <c r="Y208" s="136"/>
      <c r="Z208" s="136"/>
      <c r="AA208" s="136"/>
      <c r="AB208" s="136"/>
      <c r="AC208" s="136"/>
      <c r="AD208" s="136"/>
      <c r="AE208" s="136"/>
      <c r="AF208" s="137"/>
      <c r="AG208" s="132"/>
    </row>
    <row r="209" spans="1:33" customFormat="1" ht="67.5" customHeight="1" x14ac:dyDescent="0.25">
      <c r="A209" s="123" t="s">
        <v>282</v>
      </c>
      <c r="B209" s="38" t="s">
        <v>36</v>
      </c>
      <c r="C209" s="38"/>
      <c r="D209" s="38"/>
      <c r="E209" s="38"/>
      <c r="F209" s="144">
        <f t="shared" si="42"/>
        <v>10000000</v>
      </c>
      <c r="G209" s="122">
        <v>10000000</v>
      </c>
      <c r="H209" s="123"/>
      <c r="I209" s="123"/>
      <c r="J209" s="122"/>
      <c r="K209" s="6"/>
      <c r="L209" s="123"/>
      <c r="M209" s="38"/>
      <c r="N209" s="3"/>
      <c r="O209" s="38"/>
      <c r="P209" s="38"/>
      <c r="Q209" s="38"/>
      <c r="R209" s="100">
        <f t="shared" si="41"/>
        <v>10000000</v>
      </c>
      <c r="S209" s="7"/>
      <c r="T209" s="7"/>
      <c r="U209" s="131"/>
      <c r="V209" s="136"/>
      <c r="W209" s="136"/>
      <c r="X209" s="136"/>
      <c r="Y209" s="136"/>
      <c r="Z209" s="136"/>
      <c r="AA209" s="136"/>
      <c r="AB209" s="136"/>
      <c r="AC209" s="136"/>
      <c r="AD209" s="136"/>
      <c r="AE209" s="136"/>
      <c r="AF209" s="137"/>
      <c r="AG209" s="132"/>
    </row>
    <row r="210" spans="1:33" customFormat="1" ht="71.25" x14ac:dyDescent="0.25">
      <c r="A210" s="123" t="s">
        <v>283</v>
      </c>
      <c r="B210" s="38" t="s">
        <v>36</v>
      </c>
      <c r="C210" s="38"/>
      <c r="D210" s="38"/>
      <c r="E210" s="38"/>
      <c r="F210" s="144">
        <f t="shared" si="42"/>
        <v>20000000</v>
      </c>
      <c r="G210" s="122">
        <v>20000000</v>
      </c>
      <c r="H210" s="122"/>
      <c r="I210" s="123"/>
      <c r="J210" s="123"/>
      <c r="K210" s="6"/>
      <c r="L210" s="123"/>
      <c r="M210" s="125"/>
      <c r="N210" s="3"/>
      <c r="O210" s="125"/>
      <c r="P210" s="125"/>
      <c r="Q210" s="125"/>
      <c r="R210" s="100">
        <f t="shared" si="41"/>
        <v>20000000</v>
      </c>
      <c r="S210" s="7"/>
      <c r="T210" s="7"/>
      <c r="U210" s="131"/>
      <c r="V210" s="136"/>
      <c r="W210" s="136"/>
      <c r="X210" s="136"/>
      <c r="Y210" s="136"/>
      <c r="Z210" s="136"/>
      <c r="AA210" s="136"/>
      <c r="AB210" s="136"/>
      <c r="AC210" s="136"/>
      <c r="AD210" s="136"/>
      <c r="AE210" s="136"/>
      <c r="AF210" s="137"/>
      <c r="AG210" s="132"/>
    </row>
    <row r="211" spans="1:33" customFormat="1" ht="15" x14ac:dyDescent="0.25">
      <c r="A211" s="123" t="s">
        <v>284</v>
      </c>
      <c r="B211" s="126"/>
      <c r="C211" s="38"/>
      <c r="D211" s="38"/>
      <c r="E211" s="38"/>
      <c r="F211" s="144">
        <f t="shared" si="42"/>
        <v>0</v>
      </c>
      <c r="G211" s="122"/>
      <c r="H211" s="122"/>
      <c r="I211" s="123"/>
      <c r="J211" s="123"/>
      <c r="K211" s="6"/>
      <c r="L211" s="123"/>
      <c r="M211" s="125"/>
      <c r="N211" s="3"/>
      <c r="O211" s="125"/>
      <c r="P211" s="125"/>
      <c r="Q211" s="38">
        <v>7830007</v>
      </c>
      <c r="R211" s="100">
        <f t="shared" si="41"/>
        <v>7830007</v>
      </c>
      <c r="S211" s="7"/>
      <c r="T211" s="7"/>
      <c r="U211" s="131"/>
      <c r="V211" s="136"/>
      <c r="W211" s="136"/>
      <c r="X211" s="136"/>
      <c r="Y211" s="136"/>
      <c r="Z211" s="136"/>
      <c r="AA211" s="136"/>
      <c r="AB211" s="136"/>
      <c r="AC211" s="136"/>
      <c r="AD211" s="136"/>
      <c r="AE211" s="136"/>
      <c r="AF211" s="137"/>
      <c r="AG211" s="132"/>
    </row>
    <row r="212" spans="1:33" customFormat="1" ht="25.5" customHeight="1" x14ac:dyDescent="0.25">
      <c r="A212" s="161" t="s">
        <v>189</v>
      </c>
      <c r="B212" s="149"/>
      <c r="C212" s="149"/>
      <c r="D212" s="169"/>
      <c r="E212" s="169"/>
      <c r="F212" s="149"/>
      <c r="G212" s="169">
        <f>SUM(G193:G210)</f>
        <v>3996178459.9120002</v>
      </c>
      <c r="H212" s="169">
        <f>SUM(H194:H210)</f>
        <v>6020256686</v>
      </c>
      <c r="I212" s="169">
        <f>SUM(I194:I210)</f>
        <v>2062787847</v>
      </c>
      <c r="J212" s="169">
        <f>SUM(J193:J210)</f>
        <v>2521006036.0640001</v>
      </c>
      <c r="K212" s="170"/>
      <c r="L212" s="169">
        <f>SUM(L194:L210)</f>
        <v>0</v>
      </c>
      <c r="M212" s="169">
        <f>SUM(M194:M210)</f>
        <v>35000000</v>
      </c>
      <c r="N212" s="149">
        <v>0</v>
      </c>
      <c r="O212" s="169">
        <f>SUM(O194:O210)</f>
        <v>204508670.46799999</v>
      </c>
      <c r="P212" s="169">
        <f>SUM(P194:P210)</f>
        <v>141368199</v>
      </c>
      <c r="Q212" s="169">
        <f>SUM(Q194:Q211)</f>
        <v>7830007</v>
      </c>
      <c r="R212" s="150">
        <f>+R192+R196+R197</f>
        <v>9461310528.9560013</v>
      </c>
      <c r="S212" s="7"/>
      <c r="T212" s="7"/>
      <c r="U212" s="140"/>
      <c r="V212" s="141"/>
      <c r="W212" s="136"/>
      <c r="X212" s="136"/>
      <c r="Y212" s="136"/>
      <c r="Z212" s="136"/>
      <c r="AA212" s="136"/>
      <c r="AB212" s="136"/>
      <c r="AC212" s="136"/>
      <c r="AD212" s="136"/>
      <c r="AE212" s="136"/>
      <c r="AF212" s="142"/>
      <c r="AG212" s="132"/>
    </row>
    <row r="213" spans="1:33" ht="15.75" x14ac:dyDescent="0.25">
      <c r="A213" s="458" t="s">
        <v>263</v>
      </c>
      <c r="B213" s="458"/>
      <c r="C213" s="458"/>
      <c r="D213" s="458"/>
      <c r="E213" s="458"/>
      <c r="F213" s="458"/>
      <c r="G213" s="458"/>
      <c r="H213" s="458"/>
      <c r="I213" s="458"/>
      <c r="J213" s="458"/>
      <c r="K213" s="458"/>
      <c r="L213" s="458"/>
      <c r="M213" s="458"/>
      <c r="N213" s="458"/>
      <c r="O213" s="458"/>
      <c r="P213" s="458"/>
      <c r="Q213" s="458"/>
      <c r="R213" s="458"/>
      <c r="S213" s="109"/>
      <c r="U213" s="143"/>
      <c r="V213" s="143"/>
      <c r="W213" s="143"/>
      <c r="X213" s="143"/>
      <c r="Y213" s="143"/>
      <c r="Z213" s="143"/>
      <c r="AA213" s="143"/>
      <c r="AB213" s="143"/>
      <c r="AC213" s="143"/>
      <c r="AD213" s="143"/>
      <c r="AE213" s="143"/>
      <c r="AF213" s="143"/>
      <c r="AG213" s="143"/>
    </row>
    <row r="214" spans="1:33" ht="15" x14ac:dyDescent="0.2">
      <c r="A214" s="463" t="s">
        <v>1</v>
      </c>
      <c r="B214" s="459" t="s">
        <v>2</v>
      </c>
      <c r="C214" s="459" t="s">
        <v>3</v>
      </c>
      <c r="D214" s="460" t="s">
        <v>4</v>
      </c>
      <c r="E214" s="460" t="s">
        <v>5</v>
      </c>
      <c r="F214" s="459" t="s">
        <v>241</v>
      </c>
      <c r="G214" s="468" t="s">
        <v>262</v>
      </c>
      <c r="H214" s="468"/>
      <c r="I214" s="468"/>
      <c r="J214" s="468"/>
      <c r="K214" s="468"/>
      <c r="L214" s="468"/>
      <c r="M214" s="478" t="s">
        <v>237</v>
      </c>
      <c r="N214" s="478"/>
      <c r="O214" s="478"/>
      <c r="P214" s="478"/>
      <c r="Q214" s="478"/>
      <c r="R214" s="460" t="s">
        <v>8</v>
      </c>
      <c r="U214" s="143"/>
      <c r="V214" s="143"/>
      <c r="W214" s="143"/>
      <c r="X214" s="143"/>
      <c r="Y214" s="143"/>
      <c r="Z214" s="143"/>
      <c r="AA214" s="143"/>
      <c r="AB214" s="143"/>
      <c r="AC214" s="143"/>
      <c r="AD214" s="143"/>
      <c r="AE214" s="143"/>
      <c r="AF214" s="143"/>
      <c r="AG214" s="143"/>
    </row>
    <row r="215" spans="1:33" ht="30" x14ac:dyDescent="0.2">
      <c r="A215" s="463"/>
      <c r="B215" s="459"/>
      <c r="C215" s="459"/>
      <c r="D215" s="460"/>
      <c r="E215" s="460"/>
      <c r="F215" s="459"/>
      <c r="G215" s="48" t="s">
        <v>39</v>
      </c>
      <c r="H215" s="48" t="s">
        <v>40</v>
      </c>
      <c r="I215" s="48" t="s">
        <v>41</v>
      </c>
      <c r="J215" s="48" t="s">
        <v>42</v>
      </c>
      <c r="K215" s="48" t="s">
        <v>7</v>
      </c>
      <c r="L215" s="48" t="s">
        <v>43</v>
      </c>
      <c r="M215" s="152" t="s">
        <v>39</v>
      </c>
      <c r="N215" s="152" t="s">
        <v>44</v>
      </c>
      <c r="O215" s="152" t="s">
        <v>150</v>
      </c>
      <c r="P215" s="152" t="s">
        <v>42</v>
      </c>
      <c r="Q215" s="152" t="s">
        <v>151</v>
      </c>
      <c r="R215" s="460"/>
      <c r="U215" s="143"/>
      <c r="V215" s="143"/>
      <c r="W215" s="143"/>
      <c r="X215" s="143"/>
      <c r="Y215" s="143"/>
      <c r="Z215" s="143"/>
      <c r="AA215" s="143"/>
      <c r="AB215" s="143"/>
      <c r="AC215" s="143"/>
      <c r="AD215" s="143"/>
      <c r="AE215" s="143"/>
      <c r="AF215" s="143"/>
      <c r="AG215" s="143"/>
    </row>
    <row r="216" spans="1:33" ht="42.75" x14ac:dyDescent="0.2">
      <c r="A216" s="64" t="s">
        <v>190</v>
      </c>
      <c r="B216" s="108"/>
      <c r="C216" s="108"/>
      <c r="D216" s="85"/>
      <c r="E216" s="108">
        <v>100</v>
      </c>
      <c r="F216" s="63">
        <f t="shared" ref="F216:F225" si="43">SUM(G216:L216)</f>
        <v>6626400</v>
      </c>
      <c r="G216" s="63">
        <f t="shared" ref="G216:L216" si="44">+G217</f>
        <v>6626400</v>
      </c>
      <c r="H216" s="63">
        <f>+H217</f>
        <v>0</v>
      </c>
      <c r="I216" s="63">
        <f t="shared" si="44"/>
        <v>0</v>
      </c>
      <c r="J216" s="63">
        <f t="shared" si="44"/>
        <v>0</v>
      </c>
      <c r="K216" s="63">
        <f t="shared" si="44"/>
        <v>0</v>
      </c>
      <c r="L216" s="63">
        <f t="shared" si="44"/>
        <v>0</v>
      </c>
      <c r="M216" s="63"/>
      <c r="N216" s="63"/>
      <c r="O216" s="63"/>
      <c r="P216" s="63"/>
      <c r="Q216" s="63"/>
      <c r="R216" s="63">
        <f>SUM(G216:K216)</f>
        <v>6626400</v>
      </c>
      <c r="U216" s="143"/>
      <c r="V216" s="143"/>
      <c r="W216" s="143"/>
      <c r="X216" s="143"/>
      <c r="Y216" s="143"/>
      <c r="Z216" s="143"/>
      <c r="AA216" s="143"/>
      <c r="AB216" s="143"/>
      <c r="AC216" s="143"/>
      <c r="AD216" s="143"/>
      <c r="AE216" s="143"/>
      <c r="AF216" s="143"/>
      <c r="AG216" s="143"/>
    </row>
    <row r="217" spans="1:33" ht="42.75" x14ac:dyDescent="0.2">
      <c r="A217" s="58" t="s">
        <v>191</v>
      </c>
      <c r="B217" s="15" t="s">
        <v>12</v>
      </c>
      <c r="C217" s="15">
        <v>7490</v>
      </c>
      <c r="D217" s="3"/>
      <c r="E217" s="15">
        <v>100</v>
      </c>
      <c r="F217" s="19">
        <f t="shared" si="43"/>
        <v>6626400</v>
      </c>
      <c r="G217" s="19">
        <v>6626400</v>
      </c>
      <c r="H217" s="19">
        <v>0</v>
      </c>
      <c r="I217" s="19">
        <v>0</v>
      </c>
      <c r="J217" s="19">
        <v>0</v>
      </c>
      <c r="K217" s="19">
        <v>0</v>
      </c>
      <c r="L217" s="19">
        <v>0</v>
      </c>
      <c r="M217" s="19"/>
      <c r="N217" s="19"/>
      <c r="O217" s="19"/>
      <c r="P217" s="19"/>
      <c r="Q217" s="19"/>
      <c r="R217" s="19">
        <f>SUM(G217:Q217)</f>
        <v>6626400</v>
      </c>
      <c r="U217" s="143"/>
      <c r="V217" s="143"/>
      <c r="W217" s="143"/>
      <c r="X217" s="143"/>
      <c r="Y217" s="143"/>
      <c r="Z217" s="143"/>
      <c r="AA217" s="143"/>
      <c r="AB217" s="143"/>
      <c r="AC217" s="143"/>
      <c r="AD217" s="143"/>
      <c r="AE217" s="143"/>
      <c r="AF217" s="143"/>
      <c r="AG217" s="143"/>
    </row>
    <row r="218" spans="1:33" ht="42.75" x14ac:dyDescent="0.2">
      <c r="A218" s="59" t="s">
        <v>192</v>
      </c>
      <c r="B218" s="108"/>
      <c r="C218" s="108"/>
      <c r="D218" s="85"/>
      <c r="E218" s="108">
        <v>100</v>
      </c>
      <c r="F218" s="63">
        <f t="shared" si="43"/>
        <v>6626400</v>
      </c>
      <c r="G218" s="63">
        <f t="shared" ref="G218:L218" si="45">+G219</f>
        <v>6626400</v>
      </c>
      <c r="H218" s="63">
        <f>+H219</f>
        <v>0</v>
      </c>
      <c r="I218" s="63">
        <f t="shared" si="45"/>
        <v>0</v>
      </c>
      <c r="J218" s="63">
        <f t="shared" si="45"/>
        <v>0</v>
      </c>
      <c r="K218" s="63">
        <f t="shared" si="45"/>
        <v>0</v>
      </c>
      <c r="L218" s="63">
        <f t="shared" si="45"/>
        <v>0</v>
      </c>
      <c r="M218" s="63"/>
      <c r="N218" s="63"/>
      <c r="O218" s="63"/>
      <c r="P218" s="63"/>
      <c r="Q218" s="63"/>
      <c r="R218" s="63">
        <f>SUM(G218:K218)</f>
        <v>6626400</v>
      </c>
      <c r="U218" s="143"/>
      <c r="V218" s="143"/>
      <c r="W218" s="143"/>
      <c r="X218" s="143"/>
      <c r="Y218" s="143"/>
      <c r="Z218" s="143"/>
      <c r="AA218" s="143"/>
      <c r="AB218" s="143"/>
      <c r="AC218" s="143"/>
      <c r="AD218" s="143"/>
      <c r="AE218" s="143"/>
      <c r="AF218" s="143"/>
      <c r="AG218" s="143"/>
    </row>
    <row r="219" spans="1:33" ht="42.75" x14ac:dyDescent="0.2">
      <c r="A219" s="35" t="s">
        <v>193</v>
      </c>
      <c r="B219" s="15" t="s">
        <v>12</v>
      </c>
      <c r="C219" s="15">
        <v>7490</v>
      </c>
      <c r="D219" s="3"/>
      <c r="E219" s="15">
        <v>100</v>
      </c>
      <c r="F219" s="19">
        <f t="shared" si="43"/>
        <v>6626400</v>
      </c>
      <c r="G219" s="19">
        <v>6626400</v>
      </c>
      <c r="H219" s="19"/>
      <c r="I219" s="19">
        <v>0</v>
      </c>
      <c r="J219" s="19">
        <v>0</v>
      </c>
      <c r="K219" s="19">
        <v>0</v>
      </c>
      <c r="L219" s="19">
        <v>0</v>
      </c>
      <c r="M219" s="19"/>
      <c r="N219" s="19"/>
      <c r="O219" s="19"/>
      <c r="P219" s="19"/>
      <c r="Q219" s="19"/>
      <c r="R219" s="19">
        <f>SUM(G219:Q219)</f>
        <v>6626400</v>
      </c>
      <c r="U219" s="143"/>
      <c r="V219" s="143"/>
      <c r="W219" s="143"/>
      <c r="X219" s="143"/>
      <c r="Y219" s="143"/>
      <c r="Z219" s="143"/>
      <c r="AA219" s="143"/>
      <c r="AB219" s="143"/>
      <c r="AC219" s="143"/>
      <c r="AD219" s="143"/>
      <c r="AE219" s="143"/>
      <c r="AF219" s="143"/>
      <c r="AG219" s="143"/>
    </row>
    <row r="220" spans="1:33" ht="42.75" x14ac:dyDescent="0.2">
      <c r="A220" s="171" t="s">
        <v>194</v>
      </c>
      <c r="B220" s="113"/>
      <c r="C220" s="94" t="s">
        <v>10</v>
      </c>
      <c r="D220" s="85"/>
      <c r="E220" s="172">
        <v>0.6</v>
      </c>
      <c r="F220" s="45">
        <f t="shared" si="43"/>
        <v>275260043.47400022</v>
      </c>
      <c r="G220" s="45">
        <f t="shared" ref="G220:K220" si="46">+G221</f>
        <v>82497679.474000201</v>
      </c>
      <c r="H220" s="45">
        <f>+H221</f>
        <v>0</v>
      </c>
      <c r="I220" s="45">
        <f t="shared" si="46"/>
        <v>0</v>
      </c>
      <c r="J220" s="45">
        <f t="shared" si="46"/>
        <v>192762364</v>
      </c>
      <c r="K220" s="45">
        <f t="shared" si="46"/>
        <v>0</v>
      </c>
      <c r="L220" s="45"/>
      <c r="M220" s="45">
        <f>SUM(M221)</f>
        <v>0</v>
      </c>
      <c r="N220" s="45">
        <f t="shared" ref="N220:Q220" si="47">SUM(N221)</f>
        <v>0</v>
      </c>
      <c r="O220" s="45">
        <f t="shared" si="47"/>
        <v>0</v>
      </c>
      <c r="P220" s="45">
        <f t="shared" si="47"/>
        <v>41599258</v>
      </c>
      <c r="Q220" s="45">
        <f t="shared" si="47"/>
        <v>0</v>
      </c>
      <c r="R220" s="63">
        <f>+R221</f>
        <v>316859301.47400022</v>
      </c>
      <c r="U220" s="143"/>
      <c r="V220" s="143"/>
      <c r="W220" s="143"/>
      <c r="X220" s="143"/>
      <c r="Y220" s="143"/>
      <c r="Z220" s="143"/>
      <c r="AA220" s="143"/>
      <c r="AB220" s="143"/>
      <c r="AC220" s="143"/>
      <c r="AD220" s="143"/>
      <c r="AE220" s="143"/>
      <c r="AF220" s="143"/>
      <c r="AG220" s="143"/>
    </row>
    <row r="221" spans="1:33" ht="28.5" x14ac:dyDescent="0.2">
      <c r="A221" s="35" t="s">
        <v>195</v>
      </c>
      <c r="B221" s="15" t="s">
        <v>12</v>
      </c>
      <c r="C221" s="15">
        <v>7490</v>
      </c>
      <c r="D221" s="3"/>
      <c r="E221" s="9">
        <v>100</v>
      </c>
      <c r="F221" s="23">
        <f t="shared" si="43"/>
        <v>275260043.47400022</v>
      </c>
      <c r="G221" s="23">
        <v>82497679.474000201</v>
      </c>
      <c r="H221" s="23">
        <v>0</v>
      </c>
      <c r="I221" s="23">
        <v>0</v>
      </c>
      <c r="J221" s="23">
        <v>192762364</v>
      </c>
      <c r="K221" s="23">
        <v>0</v>
      </c>
      <c r="L221" s="23">
        <v>0</v>
      </c>
      <c r="M221" s="23"/>
      <c r="N221" s="23"/>
      <c r="O221" s="23"/>
      <c r="P221" s="23">
        <v>41599258</v>
      </c>
      <c r="Q221" s="23"/>
      <c r="R221" s="19">
        <f>SUM(G221:Q221)</f>
        <v>316859301.47400022</v>
      </c>
      <c r="U221" s="143"/>
      <c r="V221" s="143"/>
      <c r="W221" s="143"/>
      <c r="X221" s="143"/>
      <c r="Y221" s="143"/>
      <c r="Z221" s="143"/>
      <c r="AA221" s="143"/>
      <c r="AB221" s="143"/>
      <c r="AC221" s="143"/>
      <c r="AD221" s="143"/>
      <c r="AE221" s="143"/>
      <c r="AF221" s="143"/>
      <c r="AG221" s="143"/>
    </row>
    <row r="222" spans="1:33" ht="42.75" x14ac:dyDescent="0.2">
      <c r="A222" s="171" t="s">
        <v>196</v>
      </c>
      <c r="B222" s="113"/>
      <c r="C222" s="94" t="s">
        <v>10</v>
      </c>
      <c r="D222" s="85"/>
      <c r="E222" s="172">
        <v>0.6</v>
      </c>
      <c r="F222" s="45">
        <f t="shared" si="43"/>
        <v>287517966.23399997</v>
      </c>
      <c r="G222" s="45">
        <v>94755602.233999997</v>
      </c>
      <c r="H222" s="45">
        <v>0</v>
      </c>
      <c r="I222" s="45">
        <v>0</v>
      </c>
      <c r="J222" s="45">
        <v>192762364</v>
      </c>
      <c r="K222" s="45">
        <v>0</v>
      </c>
      <c r="L222" s="45">
        <v>0</v>
      </c>
      <c r="M222" s="45">
        <f>SUM(M223:M223)</f>
        <v>0</v>
      </c>
      <c r="N222" s="45">
        <f>SUM(N223:N223)</f>
        <v>0</v>
      </c>
      <c r="O222" s="45">
        <f>SUM(O223:O223)</f>
        <v>0</v>
      </c>
      <c r="P222" s="45">
        <f>SUM(P223:P223)</f>
        <v>41599258</v>
      </c>
      <c r="Q222" s="45">
        <f>SUM(Q223:Q223)</f>
        <v>0</v>
      </c>
      <c r="R222" s="63">
        <f>+R223</f>
        <v>329117224.23399997</v>
      </c>
      <c r="U222" s="143"/>
      <c r="V222" s="143"/>
      <c r="W222" s="143"/>
      <c r="X222" s="143"/>
      <c r="Y222" s="143"/>
      <c r="Z222" s="143"/>
      <c r="AA222" s="143"/>
      <c r="AB222" s="143"/>
      <c r="AC222" s="143"/>
      <c r="AD222" s="143"/>
      <c r="AE222" s="143"/>
      <c r="AF222" s="143"/>
      <c r="AG222" s="143"/>
    </row>
    <row r="223" spans="1:33" ht="23.25" customHeight="1" x14ac:dyDescent="0.2">
      <c r="A223" s="35" t="s">
        <v>197</v>
      </c>
      <c r="B223" s="15" t="s">
        <v>12</v>
      </c>
      <c r="C223" s="15">
        <v>7490</v>
      </c>
      <c r="D223" s="3"/>
      <c r="E223" s="9">
        <v>60</v>
      </c>
      <c r="F223" s="23">
        <f t="shared" si="43"/>
        <v>287517966.23399997</v>
      </c>
      <c r="G223" s="23">
        <v>94755602.233999997</v>
      </c>
      <c r="H223" s="23">
        <v>0</v>
      </c>
      <c r="I223" s="23">
        <v>0</v>
      </c>
      <c r="J223" s="23">
        <v>192762364</v>
      </c>
      <c r="K223" s="23">
        <v>0</v>
      </c>
      <c r="L223" s="23">
        <v>0</v>
      </c>
      <c r="M223" s="23"/>
      <c r="N223" s="23"/>
      <c r="O223" s="23"/>
      <c r="P223" s="23">
        <v>41599258</v>
      </c>
      <c r="Q223" s="23"/>
      <c r="R223" s="19">
        <f>SUM(G223:Q223)</f>
        <v>329117224.23399997</v>
      </c>
      <c r="U223" s="143"/>
      <c r="V223" s="143"/>
      <c r="W223" s="143"/>
      <c r="X223" s="143"/>
      <c r="Y223" s="143"/>
      <c r="Z223" s="143"/>
      <c r="AA223" s="143"/>
      <c r="AB223" s="143"/>
      <c r="AC223" s="143"/>
      <c r="AD223" s="143"/>
      <c r="AE223" s="143"/>
      <c r="AF223" s="143"/>
      <c r="AG223" s="143"/>
    </row>
    <row r="224" spans="1:33" ht="57" x14ac:dyDescent="0.2">
      <c r="A224" s="59" t="s">
        <v>198</v>
      </c>
      <c r="B224" s="173"/>
      <c r="C224" s="108" t="s">
        <v>17</v>
      </c>
      <c r="D224" s="85"/>
      <c r="E224" s="94">
        <v>1</v>
      </c>
      <c r="F224" s="63">
        <f t="shared" si="43"/>
        <v>1017428867.432</v>
      </c>
      <c r="G224" s="45">
        <f>SUM(G225:G227)</f>
        <v>751422640.11199975</v>
      </c>
      <c r="H224" s="45">
        <f t="shared" ref="H224:L224" si="48">SUM(H225:H227)</f>
        <v>36807577.320000291</v>
      </c>
      <c r="I224" s="45">
        <f t="shared" si="48"/>
        <v>229198650</v>
      </c>
      <c r="J224" s="45">
        <f t="shared" si="48"/>
        <v>0</v>
      </c>
      <c r="K224" s="45">
        <f t="shared" si="48"/>
        <v>0</v>
      </c>
      <c r="L224" s="45">
        <f t="shared" si="48"/>
        <v>0</v>
      </c>
      <c r="M224" s="45">
        <f>SUM(M225:M228)</f>
        <v>420589341</v>
      </c>
      <c r="N224" s="45">
        <f t="shared" ref="N224:Q224" si="49">SUM(N225:N228)</f>
        <v>135138440</v>
      </c>
      <c r="O224" s="45">
        <f t="shared" si="49"/>
        <v>577754302</v>
      </c>
      <c r="P224" s="45">
        <f t="shared" si="49"/>
        <v>0</v>
      </c>
      <c r="Q224" s="45">
        <f t="shared" si="49"/>
        <v>0</v>
      </c>
      <c r="R224" s="45">
        <f>SUM(R225:R228)</f>
        <v>2150910950.4320002</v>
      </c>
    </row>
    <row r="225" spans="1:18" ht="42.75" x14ac:dyDescent="0.2">
      <c r="A225" s="35" t="s">
        <v>199</v>
      </c>
      <c r="B225" s="15" t="s">
        <v>12</v>
      </c>
      <c r="C225" s="15">
        <v>7490</v>
      </c>
      <c r="D225" s="3"/>
      <c r="E225" s="9"/>
      <c r="F225" s="19">
        <f t="shared" si="43"/>
        <v>229524440</v>
      </c>
      <c r="G225" s="23">
        <v>45904888</v>
      </c>
      <c r="H225" s="23">
        <v>0</v>
      </c>
      <c r="I225" s="23">
        <v>183619552</v>
      </c>
      <c r="J225" s="29">
        <v>0</v>
      </c>
      <c r="K225" s="29">
        <v>0</v>
      </c>
      <c r="L225" s="29">
        <v>0</v>
      </c>
      <c r="M225" s="29"/>
      <c r="N225" s="29"/>
      <c r="O225" s="29"/>
      <c r="P225" s="29"/>
      <c r="Q225" s="29"/>
      <c r="R225" s="19">
        <f t="shared" ref="R225:R231" si="50">SUM(G225:Q225)</f>
        <v>229524440</v>
      </c>
    </row>
    <row r="226" spans="1:18" ht="28.5" x14ac:dyDescent="0.2">
      <c r="A226" s="35" t="s">
        <v>200</v>
      </c>
      <c r="B226" s="15" t="s">
        <v>12</v>
      </c>
      <c r="C226" s="15">
        <v>7490</v>
      </c>
      <c r="D226" s="3"/>
      <c r="E226" s="9"/>
      <c r="F226" s="19">
        <f t="shared" ref="F226:F228" si="51">SUM(G226:L226)</f>
        <v>45579098</v>
      </c>
      <c r="G226" s="23">
        <v>0</v>
      </c>
      <c r="H226" s="23">
        <v>0</v>
      </c>
      <c r="I226" s="23">
        <v>45579098</v>
      </c>
      <c r="J226" s="23">
        <v>0</v>
      </c>
      <c r="K226" s="23">
        <v>0</v>
      </c>
      <c r="L226" s="23">
        <v>0</v>
      </c>
      <c r="M226" s="23"/>
      <c r="N226" s="23"/>
      <c r="O226" s="23">
        <v>577754302</v>
      </c>
      <c r="P226" s="23"/>
      <c r="Q226" s="23"/>
      <c r="R226" s="19">
        <f t="shared" si="50"/>
        <v>623333400</v>
      </c>
    </row>
    <row r="227" spans="1:18" ht="42.75" x14ac:dyDescent="0.2">
      <c r="A227" s="35" t="s">
        <v>201</v>
      </c>
      <c r="B227" s="15" t="s">
        <v>12</v>
      </c>
      <c r="C227" s="15">
        <v>7490</v>
      </c>
      <c r="D227" s="3"/>
      <c r="E227" s="9"/>
      <c r="F227" s="19">
        <f t="shared" si="51"/>
        <v>742325329.43200004</v>
      </c>
      <c r="G227" s="23">
        <v>705517752.11199975</v>
      </c>
      <c r="H227" s="23">
        <v>36807577.320000291</v>
      </c>
      <c r="I227" s="23">
        <v>0</v>
      </c>
      <c r="J227" s="29">
        <v>0</v>
      </c>
      <c r="K227" s="29">
        <v>0</v>
      </c>
      <c r="L227" s="29">
        <v>0</v>
      </c>
      <c r="M227" s="29">
        <v>420589341</v>
      </c>
      <c r="N227" s="29"/>
      <c r="O227" s="29"/>
      <c r="P227" s="29"/>
      <c r="Q227" s="29"/>
      <c r="R227" s="19">
        <f t="shared" si="50"/>
        <v>1162914670.4320002</v>
      </c>
    </row>
    <row r="228" spans="1:18" ht="42.75" x14ac:dyDescent="0.2">
      <c r="A228" s="35" t="s">
        <v>202</v>
      </c>
      <c r="B228" s="15" t="s">
        <v>12</v>
      </c>
      <c r="C228" s="15"/>
      <c r="D228" s="3"/>
      <c r="E228" s="9"/>
      <c r="F228" s="19">
        <f t="shared" si="51"/>
        <v>0</v>
      </c>
      <c r="G228" s="23">
        <v>0</v>
      </c>
      <c r="H228" s="23">
        <v>0</v>
      </c>
      <c r="I228" s="23">
        <v>0</v>
      </c>
      <c r="J228" s="23">
        <v>0</v>
      </c>
      <c r="K228" s="23">
        <v>0</v>
      </c>
      <c r="L228" s="23">
        <v>0</v>
      </c>
      <c r="M228" s="23"/>
      <c r="N228" s="23">
        <v>135138440</v>
      </c>
      <c r="O228" s="23"/>
      <c r="P228" s="23"/>
      <c r="Q228" s="23"/>
      <c r="R228" s="19">
        <f t="shared" si="50"/>
        <v>135138440</v>
      </c>
    </row>
    <row r="229" spans="1:18" ht="28.5" x14ac:dyDescent="0.2">
      <c r="A229" s="37" t="s">
        <v>203</v>
      </c>
      <c r="B229" s="37"/>
      <c r="C229" s="94"/>
      <c r="D229" s="85"/>
      <c r="E229" s="94">
        <v>100</v>
      </c>
      <c r="F229" s="175">
        <f>SUM(F230:F231)</f>
        <v>329326546.56799996</v>
      </c>
      <c r="G229" s="175">
        <f t="shared" ref="G229:L229" si="52">SUM(G230:G231)</f>
        <v>271999999.56799996</v>
      </c>
      <c r="H229" s="175">
        <f t="shared" si="52"/>
        <v>57326547</v>
      </c>
      <c r="I229" s="175">
        <f t="shared" si="52"/>
        <v>0</v>
      </c>
      <c r="J229" s="175">
        <f t="shared" si="52"/>
        <v>0</v>
      </c>
      <c r="K229" s="175">
        <f t="shared" si="52"/>
        <v>0</v>
      </c>
      <c r="L229" s="175">
        <f t="shared" si="52"/>
        <v>0</v>
      </c>
      <c r="M229" s="174"/>
      <c r="N229" s="174"/>
      <c r="O229" s="174"/>
      <c r="P229" s="174"/>
      <c r="Q229" s="174"/>
      <c r="R229" s="63">
        <f t="shared" si="50"/>
        <v>329326546.56799996</v>
      </c>
    </row>
    <row r="230" spans="1:18" ht="28.5" x14ac:dyDescent="0.2">
      <c r="A230" s="17" t="s">
        <v>204</v>
      </c>
      <c r="B230" s="17"/>
      <c r="C230" s="9"/>
      <c r="D230" s="3"/>
      <c r="E230" s="9"/>
      <c r="F230" s="176">
        <f>SUM(G230:L230)</f>
        <v>129124286</v>
      </c>
      <c r="G230" s="30">
        <v>71797739</v>
      </c>
      <c r="H230" s="30">
        <v>57326547</v>
      </c>
      <c r="I230" s="30"/>
      <c r="J230" s="30"/>
      <c r="K230" s="30"/>
      <c r="L230" s="30"/>
      <c r="M230" s="30"/>
      <c r="N230" s="30"/>
      <c r="O230" s="30"/>
      <c r="P230" s="30"/>
      <c r="Q230" s="30"/>
      <c r="R230" s="19">
        <f t="shared" si="50"/>
        <v>129124286</v>
      </c>
    </row>
    <row r="231" spans="1:18" ht="57" x14ac:dyDescent="0.2">
      <c r="A231" s="17" t="s">
        <v>292</v>
      </c>
      <c r="B231" s="256" t="s">
        <v>12</v>
      </c>
      <c r="C231" s="9"/>
      <c r="D231" s="3"/>
      <c r="E231" s="9"/>
      <c r="F231" s="176">
        <f>SUM(G231:L231)</f>
        <v>200202260.56799999</v>
      </c>
      <c r="G231" s="257">
        <v>200202260.56799999</v>
      </c>
      <c r="H231" s="257"/>
      <c r="I231" s="30"/>
      <c r="J231" s="30"/>
      <c r="K231" s="30"/>
      <c r="L231" s="30"/>
      <c r="M231" s="30"/>
      <c r="N231" s="30"/>
      <c r="O231" s="30"/>
      <c r="P231" s="30"/>
      <c r="Q231" s="30"/>
      <c r="R231" s="19">
        <f t="shared" si="50"/>
        <v>200202260.56799999</v>
      </c>
    </row>
    <row r="232" spans="1:18" ht="15" x14ac:dyDescent="0.2">
      <c r="A232" s="118" t="s">
        <v>69</v>
      </c>
      <c r="B232" s="118"/>
      <c r="C232" s="118"/>
      <c r="D232" s="118"/>
      <c r="E232" s="118"/>
      <c r="F232" s="130">
        <f>+F216+F218+F220+F222+F224+F229</f>
        <v>1922786223.7080002</v>
      </c>
      <c r="G232" s="130">
        <f>+G216+G218+G220+G222+G224+G229</f>
        <v>1213928721.388</v>
      </c>
      <c r="H232" s="130">
        <f t="shared" ref="H232:R232" si="53">+H216+H218+H220+H222+H224+H229</f>
        <v>94134124.320000291</v>
      </c>
      <c r="I232" s="130">
        <f t="shared" si="53"/>
        <v>229198650</v>
      </c>
      <c r="J232" s="130">
        <f t="shared" si="53"/>
        <v>385524728</v>
      </c>
      <c r="K232" s="130">
        <f t="shared" si="53"/>
        <v>0</v>
      </c>
      <c r="L232" s="130">
        <f t="shared" si="53"/>
        <v>0</v>
      </c>
      <c r="M232" s="130">
        <f t="shared" si="53"/>
        <v>420589341</v>
      </c>
      <c r="N232" s="130">
        <f t="shared" si="53"/>
        <v>135138440</v>
      </c>
      <c r="O232" s="130">
        <f t="shared" si="53"/>
        <v>577754302</v>
      </c>
      <c r="P232" s="130">
        <f t="shared" si="53"/>
        <v>83198516</v>
      </c>
      <c r="Q232" s="130">
        <f t="shared" si="53"/>
        <v>0</v>
      </c>
      <c r="R232" s="130">
        <f t="shared" si="53"/>
        <v>3139466822.7080002</v>
      </c>
    </row>
    <row r="233" spans="1:18" ht="15" x14ac:dyDescent="0.2">
      <c r="A233" s="481" t="s">
        <v>303</v>
      </c>
      <c r="B233" s="481"/>
      <c r="C233" s="481"/>
      <c r="D233" s="481"/>
      <c r="E233" s="481"/>
      <c r="F233" s="481"/>
      <c r="G233" s="481"/>
      <c r="H233" s="481"/>
      <c r="I233" s="481"/>
      <c r="J233" s="481"/>
      <c r="K233" s="481"/>
      <c r="L233" s="481"/>
      <c r="M233" s="481"/>
      <c r="N233" s="481"/>
      <c r="O233" s="481"/>
      <c r="P233" s="481"/>
      <c r="Q233" s="481"/>
      <c r="R233" s="481"/>
    </row>
    <row r="234" spans="1:18" ht="15" x14ac:dyDescent="0.25">
      <c r="A234" s="462" t="s">
        <v>293</v>
      </c>
      <c r="B234" s="462"/>
      <c r="C234" s="462"/>
      <c r="D234" s="462"/>
      <c r="E234" s="462"/>
      <c r="F234" s="462"/>
      <c r="G234" s="462"/>
      <c r="H234" s="462"/>
      <c r="I234" s="462"/>
      <c r="J234" s="462"/>
      <c r="K234" s="462"/>
      <c r="L234" s="462"/>
      <c r="M234" s="462"/>
      <c r="N234" s="462"/>
      <c r="O234" s="462"/>
      <c r="P234" s="462"/>
      <c r="Q234" s="462"/>
      <c r="R234" s="462"/>
    </row>
    <row r="235" spans="1:18" ht="15" x14ac:dyDescent="0.25">
      <c r="A235" s="155" t="s">
        <v>1</v>
      </c>
      <c r="B235" s="155"/>
      <c r="C235" s="258"/>
      <c r="D235" s="258"/>
      <c r="E235" s="258"/>
      <c r="F235" s="258"/>
      <c r="G235" s="468" t="s">
        <v>238</v>
      </c>
      <c r="H235" s="468"/>
      <c r="I235" s="468"/>
      <c r="J235" s="468"/>
      <c r="K235" s="468"/>
      <c r="L235" s="468"/>
      <c r="M235" s="478" t="s">
        <v>237</v>
      </c>
      <c r="N235" s="478"/>
      <c r="O235" s="478"/>
      <c r="P235" s="478"/>
      <c r="Q235" s="478"/>
      <c r="R235" s="460" t="s">
        <v>8</v>
      </c>
    </row>
    <row r="236" spans="1:18" ht="30" x14ac:dyDescent="0.2">
      <c r="A236" s="155"/>
      <c r="B236" s="154" t="s">
        <v>2</v>
      </c>
      <c r="C236" s="154" t="s">
        <v>3</v>
      </c>
      <c r="D236" s="154" t="s">
        <v>4</v>
      </c>
      <c r="E236" s="153" t="s">
        <v>5</v>
      </c>
      <c r="F236" s="154" t="s">
        <v>241</v>
      </c>
      <c r="G236" s="48" t="s">
        <v>39</v>
      </c>
      <c r="H236" s="48" t="s">
        <v>40</v>
      </c>
      <c r="I236" s="48" t="s">
        <v>41</v>
      </c>
      <c r="J236" s="48" t="s">
        <v>42</v>
      </c>
      <c r="K236" s="48" t="s">
        <v>7</v>
      </c>
      <c r="L236" s="48" t="s">
        <v>43</v>
      </c>
      <c r="M236" s="152" t="s">
        <v>39</v>
      </c>
      <c r="N236" s="152" t="s">
        <v>40</v>
      </c>
      <c r="O236" s="152" t="s">
        <v>150</v>
      </c>
      <c r="P236" s="152" t="s">
        <v>42</v>
      </c>
      <c r="Q236" s="152" t="s">
        <v>151</v>
      </c>
      <c r="R236" s="460"/>
    </row>
    <row r="237" spans="1:18" ht="57" x14ac:dyDescent="0.2">
      <c r="A237" s="64" t="s">
        <v>205</v>
      </c>
      <c r="B237" s="108"/>
      <c r="C237" s="108"/>
      <c r="D237" s="108" t="s">
        <v>10</v>
      </c>
      <c r="E237" s="108">
        <v>100</v>
      </c>
      <c r="F237" s="63">
        <f>SUM(G237:L237)</f>
        <v>148915288</v>
      </c>
      <c r="G237" s="63">
        <v>0</v>
      </c>
      <c r="H237" s="63">
        <v>47277356</v>
      </c>
      <c r="I237" s="63">
        <v>0</v>
      </c>
      <c r="J237" s="63">
        <v>0</v>
      </c>
      <c r="K237" s="63">
        <v>101637932</v>
      </c>
      <c r="L237" s="63">
        <v>0</v>
      </c>
      <c r="M237" s="63"/>
      <c r="N237" s="63">
        <f>+N238</f>
        <v>38443391</v>
      </c>
      <c r="O237" s="63"/>
      <c r="P237" s="63">
        <f>+P238</f>
        <v>0</v>
      </c>
      <c r="Q237" s="63">
        <f>+Q238</f>
        <v>13257619.119999997</v>
      </c>
      <c r="R237" s="63">
        <f>+R238</f>
        <v>200616298.12</v>
      </c>
    </row>
    <row r="238" spans="1:18" ht="28.5" x14ac:dyDescent="0.2">
      <c r="A238" s="58" t="s">
        <v>206</v>
      </c>
      <c r="B238" s="15" t="s">
        <v>12</v>
      </c>
      <c r="C238" s="15">
        <v>7490</v>
      </c>
      <c r="D238" s="15"/>
      <c r="E238" s="15">
        <v>100</v>
      </c>
      <c r="F238" s="19">
        <f t="shared" ref="F238:F240" si="54">SUM(G238:L238)</f>
        <v>148915288</v>
      </c>
      <c r="G238" s="22">
        <v>0</v>
      </c>
      <c r="H238" s="22">
        <v>47277356</v>
      </c>
      <c r="I238" s="22">
        <v>0</v>
      </c>
      <c r="J238" s="22">
        <v>0</v>
      </c>
      <c r="K238" s="22">
        <v>101637932</v>
      </c>
      <c r="L238" s="22">
        <v>0</v>
      </c>
      <c r="M238" s="22"/>
      <c r="N238" s="22">
        <v>38443391</v>
      </c>
      <c r="O238" s="22"/>
      <c r="P238" s="22"/>
      <c r="Q238" s="22">
        <v>13257619.119999997</v>
      </c>
      <c r="R238" s="19">
        <f>SUM(G238:Q238)</f>
        <v>200616298.12</v>
      </c>
    </row>
    <row r="239" spans="1:18" ht="28.5" x14ac:dyDescent="0.2">
      <c r="A239" s="64" t="s">
        <v>207</v>
      </c>
      <c r="B239" s="108"/>
      <c r="C239" s="108"/>
      <c r="D239" s="108" t="s">
        <v>10</v>
      </c>
      <c r="E239" s="172">
        <v>0.9</v>
      </c>
      <c r="F239" s="63">
        <f t="shared" si="54"/>
        <v>68824200</v>
      </c>
      <c r="G239" s="67">
        <v>0</v>
      </c>
      <c r="H239" s="67">
        <v>41294520</v>
      </c>
      <c r="I239" s="67">
        <v>0</v>
      </c>
      <c r="J239" s="67">
        <v>0</v>
      </c>
      <c r="K239" s="67">
        <v>27529680</v>
      </c>
      <c r="L239" s="67">
        <v>0</v>
      </c>
      <c r="M239" s="67"/>
      <c r="N239" s="67"/>
      <c r="O239" s="67"/>
      <c r="P239" s="67"/>
      <c r="Q239" s="67"/>
      <c r="R239" s="63">
        <f>+R240</f>
        <v>68824200</v>
      </c>
    </row>
    <row r="240" spans="1:18" ht="28.5" x14ac:dyDescent="0.2">
      <c r="A240" s="58" t="s">
        <v>208</v>
      </c>
      <c r="B240" s="15" t="s">
        <v>12</v>
      </c>
      <c r="C240" s="15">
        <v>7490</v>
      </c>
      <c r="D240" s="15"/>
      <c r="E240" s="15">
        <v>90</v>
      </c>
      <c r="F240" s="19">
        <f t="shared" si="54"/>
        <v>68824200</v>
      </c>
      <c r="G240" s="22">
        <v>0</v>
      </c>
      <c r="H240" s="22">
        <v>41294520</v>
      </c>
      <c r="I240" s="22">
        <v>0</v>
      </c>
      <c r="J240" s="22">
        <v>0</v>
      </c>
      <c r="K240" s="22">
        <v>27529680</v>
      </c>
      <c r="L240" s="22">
        <v>0</v>
      </c>
      <c r="M240" s="22"/>
      <c r="N240" s="22"/>
      <c r="O240" s="22"/>
      <c r="P240" s="22"/>
      <c r="Q240" s="22"/>
      <c r="R240" s="19">
        <f>SUM(G240:Q240)</f>
        <v>68824200</v>
      </c>
    </row>
    <row r="241" spans="1:18" ht="15" x14ac:dyDescent="0.25">
      <c r="A241" s="156" t="s">
        <v>69</v>
      </c>
      <c r="B241" s="156"/>
      <c r="C241" s="156"/>
      <c r="D241" s="156"/>
      <c r="E241" s="156"/>
      <c r="F241" s="259">
        <f>+F239+F237</f>
        <v>217739488</v>
      </c>
      <c r="G241" s="260"/>
      <c r="H241" s="53">
        <f>+H239+H237</f>
        <v>88571876</v>
      </c>
      <c r="I241" s="53">
        <f>+I239+I237</f>
        <v>0</v>
      </c>
      <c r="J241" s="53">
        <f>+J239+J237</f>
        <v>0</v>
      </c>
      <c r="K241" s="53">
        <f>+K239+K237</f>
        <v>129167612</v>
      </c>
      <c r="L241" s="53">
        <f>+L239+L237</f>
        <v>0</v>
      </c>
      <c r="M241" s="53"/>
      <c r="N241" s="50">
        <f>+N239+N237</f>
        <v>38443391</v>
      </c>
      <c r="O241" s="50"/>
      <c r="P241" s="50">
        <f>+P239+P237</f>
        <v>0</v>
      </c>
      <c r="Q241" s="50">
        <f>+Q239+Q237</f>
        <v>13257619.119999997</v>
      </c>
      <c r="R241" s="53">
        <f>+R239+R237</f>
        <v>269440498.12</v>
      </c>
    </row>
    <row r="242" spans="1:18" ht="15" customHeight="1" x14ac:dyDescent="0.25">
      <c r="A242" s="461" t="s">
        <v>295</v>
      </c>
      <c r="B242" s="461"/>
      <c r="C242" s="461"/>
      <c r="D242" s="461"/>
      <c r="E242" s="461"/>
      <c r="F242" s="461"/>
      <c r="G242" s="461"/>
      <c r="H242" s="461"/>
      <c r="I242" s="461"/>
      <c r="J242" s="461"/>
      <c r="K242" s="461"/>
      <c r="L242" s="461"/>
      <c r="M242" s="461"/>
      <c r="N242" s="461"/>
      <c r="O242" s="461"/>
      <c r="P242" s="461"/>
      <c r="Q242" s="461"/>
      <c r="R242" s="461"/>
    </row>
    <row r="243" spans="1:18" ht="15" x14ac:dyDescent="0.25">
      <c r="A243" s="458" t="s">
        <v>294</v>
      </c>
      <c r="B243" s="458"/>
      <c r="C243" s="458"/>
      <c r="D243" s="458"/>
      <c r="E243" s="458"/>
      <c r="F243" s="458"/>
      <c r="G243" s="458"/>
      <c r="H243" s="458"/>
      <c r="I243" s="458"/>
      <c r="J243" s="458"/>
      <c r="K243" s="458"/>
      <c r="L243" s="458"/>
      <c r="M243" s="458"/>
      <c r="N243" s="458"/>
      <c r="O243" s="458"/>
      <c r="P243" s="458"/>
      <c r="Q243" s="458"/>
      <c r="R243" s="458"/>
    </row>
    <row r="244" spans="1:18" customFormat="1" ht="15" x14ac:dyDescent="0.25">
      <c r="A244" s="459" t="s">
        <v>1</v>
      </c>
      <c r="B244" s="459" t="s">
        <v>2</v>
      </c>
      <c r="C244" s="459" t="s">
        <v>3</v>
      </c>
      <c r="D244" s="459" t="s">
        <v>4</v>
      </c>
      <c r="E244" s="459" t="s">
        <v>5</v>
      </c>
      <c r="F244" s="460" t="s">
        <v>241</v>
      </c>
      <c r="G244" s="467" t="s">
        <v>238</v>
      </c>
      <c r="H244" s="467"/>
      <c r="I244" s="467"/>
      <c r="J244" s="467"/>
      <c r="K244" s="467"/>
      <c r="L244" s="467"/>
      <c r="M244" s="479" t="s">
        <v>237</v>
      </c>
      <c r="N244" s="479"/>
      <c r="O244" s="479"/>
      <c r="P244" s="479"/>
      <c r="Q244" s="479"/>
      <c r="R244" s="480" t="s">
        <v>8</v>
      </c>
    </row>
    <row r="245" spans="1:18" customFormat="1" ht="30" x14ac:dyDescent="0.25">
      <c r="A245" s="459"/>
      <c r="B245" s="459"/>
      <c r="C245" s="459"/>
      <c r="D245" s="459"/>
      <c r="E245" s="459"/>
      <c r="F245" s="460"/>
      <c r="G245" s="158" t="s">
        <v>39</v>
      </c>
      <c r="H245" s="158" t="s">
        <v>6</v>
      </c>
      <c r="I245" s="48" t="s">
        <v>41</v>
      </c>
      <c r="J245" s="48" t="s">
        <v>42</v>
      </c>
      <c r="K245" s="48" t="s">
        <v>7</v>
      </c>
      <c r="L245" s="48" t="s">
        <v>43</v>
      </c>
      <c r="M245" s="152" t="s">
        <v>39</v>
      </c>
      <c r="N245" s="152" t="s">
        <v>40</v>
      </c>
      <c r="O245" s="152" t="s">
        <v>150</v>
      </c>
      <c r="P245" s="152" t="s">
        <v>42</v>
      </c>
      <c r="Q245" s="152" t="s">
        <v>7</v>
      </c>
      <c r="R245" s="480"/>
    </row>
    <row r="246" spans="1:18" customFormat="1" ht="99.75" x14ac:dyDescent="0.25">
      <c r="A246" s="37" t="s">
        <v>296</v>
      </c>
      <c r="B246" s="37"/>
      <c r="C246" s="37"/>
      <c r="D246" s="94" t="s">
        <v>10</v>
      </c>
      <c r="E246" s="94">
        <v>100</v>
      </c>
      <c r="F246" s="44">
        <f>SUM(G246:L246)</f>
        <v>129825150</v>
      </c>
      <c r="G246" s="44">
        <v>0</v>
      </c>
      <c r="H246" s="44">
        <v>129825150</v>
      </c>
      <c r="I246" s="85"/>
      <c r="J246" s="85"/>
      <c r="K246" s="85"/>
      <c r="L246" s="85"/>
      <c r="M246" s="85"/>
      <c r="N246" s="85"/>
      <c r="O246" s="85"/>
      <c r="P246" s="85"/>
      <c r="Q246" s="85"/>
      <c r="R246" s="46">
        <v>129825150</v>
      </c>
    </row>
    <row r="247" spans="1:18" customFormat="1" ht="28.5" x14ac:dyDescent="0.25">
      <c r="A247" s="186" t="s">
        <v>297</v>
      </c>
      <c r="B247" s="187"/>
      <c r="C247" s="187"/>
      <c r="D247" s="188" t="s">
        <v>13</v>
      </c>
      <c r="E247" s="188">
        <v>1</v>
      </c>
      <c r="F247" s="192">
        <f>SUM(G247:L247)</f>
        <v>129825150</v>
      </c>
      <c r="G247" s="182"/>
      <c r="H247" s="183">
        <v>129825150</v>
      </c>
      <c r="I247" s="3"/>
      <c r="J247" s="3"/>
      <c r="K247" s="184"/>
      <c r="L247" s="184"/>
      <c r="M247" s="184"/>
      <c r="N247" s="184"/>
      <c r="O247" s="184"/>
      <c r="P247" s="184"/>
      <c r="Q247" s="184"/>
      <c r="R247" s="182">
        <v>129825150</v>
      </c>
    </row>
    <row r="248" spans="1:18" customFormat="1" ht="42.75" x14ac:dyDescent="0.25">
      <c r="A248" s="37" t="s">
        <v>24</v>
      </c>
      <c r="B248" s="189"/>
      <c r="C248" s="189"/>
      <c r="D248" s="94" t="s">
        <v>13</v>
      </c>
      <c r="E248" s="94">
        <v>1</v>
      </c>
      <c r="F248" s="191">
        <v>80276606</v>
      </c>
      <c r="G248" s="44"/>
      <c r="H248" s="44">
        <v>100276606</v>
      </c>
      <c r="I248" s="85"/>
      <c r="J248" s="85"/>
      <c r="K248" s="85"/>
      <c r="L248" s="85"/>
      <c r="M248" s="85"/>
      <c r="N248" s="85"/>
      <c r="O248" s="85"/>
      <c r="P248" s="85"/>
      <c r="Q248" s="85"/>
      <c r="R248" s="44">
        <f>SUM(H248:Q248)</f>
        <v>100276606</v>
      </c>
    </row>
    <row r="249" spans="1:18" customFormat="1" ht="24.75" customHeight="1" x14ac:dyDescent="0.25">
      <c r="A249" s="458" t="s">
        <v>189</v>
      </c>
      <c r="B249" s="458"/>
      <c r="C249" s="458"/>
      <c r="D249" s="458"/>
      <c r="E249" s="458"/>
      <c r="F249" s="458"/>
      <c r="G249" s="193">
        <f>+G248+G246</f>
        <v>0</v>
      </c>
      <c r="H249" s="194">
        <f>+H248+H246</f>
        <v>230101756</v>
      </c>
      <c r="I249" s="56"/>
      <c r="J249" s="56"/>
      <c r="K249" s="56"/>
      <c r="L249" s="56"/>
      <c r="M249" s="56"/>
      <c r="N249" s="56"/>
      <c r="O249" s="56"/>
      <c r="P249" s="56"/>
      <c r="Q249" s="56"/>
      <c r="R249" s="194">
        <f>+R248+R246</f>
        <v>230101756</v>
      </c>
    </row>
    <row r="250" spans="1:18" ht="15" x14ac:dyDescent="0.25">
      <c r="A250" s="462" t="s">
        <v>298</v>
      </c>
      <c r="B250" s="462"/>
      <c r="C250" s="462"/>
      <c r="D250" s="462"/>
      <c r="E250" s="462"/>
      <c r="F250" s="462"/>
      <c r="G250" s="462"/>
      <c r="H250" s="462"/>
      <c r="I250" s="462"/>
      <c r="J250" s="462"/>
      <c r="K250" s="462"/>
      <c r="L250" s="462"/>
      <c r="M250" s="462"/>
      <c r="N250" s="462"/>
      <c r="O250" s="462"/>
      <c r="P250" s="462"/>
      <c r="Q250" s="462"/>
      <c r="R250" s="462"/>
    </row>
    <row r="251" spans="1:18" ht="15" x14ac:dyDescent="0.2">
      <c r="A251" s="463" t="s">
        <v>1</v>
      </c>
      <c r="B251" s="459" t="s">
        <v>2</v>
      </c>
      <c r="C251" s="459" t="s">
        <v>3</v>
      </c>
      <c r="D251" s="460" t="s">
        <v>4</v>
      </c>
      <c r="E251" s="463" t="s">
        <v>5</v>
      </c>
      <c r="F251" s="460" t="s">
        <v>241</v>
      </c>
      <c r="G251" s="468" t="s">
        <v>238</v>
      </c>
      <c r="H251" s="468"/>
      <c r="I251" s="468"/>
      <c r="J251" s="468"/>
      <c r="K251" s="468"/>
      <c r="L251" s="468"/>
      <c r="M251" s="464" t="s">
        <v>237</v>
      </c>
      <c r="N251" s="464"/>
      <c r="O251" s="464"/>
      <c r="P251" s="464"/>
      <c r="Q251" s="464"/>
      <c r="R251" s="460" t="s">
        <v>8</v>
      </c>
    </row>
    <row r="252" spans="1:18" ht="30" x14ac:dyDescent="0.2">
      <c r="A252" s="463"/>
      <c r="B252" s="459"/>
      <c r="C252" s="459"/>
      <c r="D252" s="460"/>
      <c r="E252" s="463"/>
      <c r="F252" s="460"/>
      <c r="G252" s="48" t="s">
        <v>39</v>
      </c>
      <c r="H252" s="48" t="s">
        <v>40</v>
      </c>
      <c r="I252" s="48" t="s">
        <v>41</v>
      </c>
      <c r="J252" s="48" t="s">
        <v>42</v>
      </c>
      <c r="K252" s="48" t="s">
        <v>209</v>
      </c>
      <c r="L252" s="48" t="s">
        <v>43</v>
      </c>
      <c r="M252" s="152" t="s">
        <v>39</v>
      </c>
      <c r="N252" s="152" t="s">
        <v>40</v>
      </c>
      <c r="O252" s="152" t="s">
        <v>150</v>
      </c>
      <c r="P252" s="152" t="s">
        <v>42</v>
      </c>
      <c r="Q252" s="152" t="s">
        <v>151</v>
      </c>
      <c r="R252" s="460"/>
    </row>
    <row r="253" spans="1:18" ht="30" x14ac:dyDescent="0.2">
      <c r="A253" s="200" t="s">
        <v>210</v>
      </c>
      <c r="B253" s="201"/>
      <c r="C253" s="201"/>
      <c r="D253" s="108" t="s">
        <v>10</v>
      </c>
      <c r="E253" s="85"/>
      <c r="F253" s="63">
        <f>SUM(G253:L253)</f>
        <v>1423499197.6545</v>
      </c>
      <c r="G253" s="202">
        <f>+G254+G255+G256+G257+G258</f>
        <v>1241651367.6545</v>
      </c>
      <c r="H253" s="202">
        <f>+H254+H255+H256+H257+H258</f>
        <v>181847830</v>
      </c>
      <c r="I253" s="85"/>
      <c r="J253" s="85"/>
      <c r="K253" s="202">
        <f>+K254+K255+K256+K257+K258</f>
        <v>0</v>
      </c>
      <c r="L253" s="85"/>
      <c r="M253" s="202">
        <f t="shared" ref="M253:R253" si="55">+M254+M255+M256+M257+M258</f>
        <v>0</v>
      </c>
      <c r="N253" s="202">
        <f t="shared" si="55"/>
        <v>43372800</v>
      </c>
      <c r="O253" s="202">
        <f t="shared" si="55"/>
        <v>0</v>
      </c>
      <c r="P253" s="202">
        <f t="shared" si="55"/>
        <v>0</v>
      </c>
      <c r="Q253" s="202">
        <f t="shared" si="55"/>
        <v>0</v>
      </c>
      <c r="R253" s="202">
        <f t="shared" si="55"/>
        <v>1466871997.6545</v>
      </c>
    </row>
    <row r="254" spans="1:18" ht="42.75" x14ac:dyDescent="0.2">
      <c r="A254" s="196" t="s">
        <v>211</v>
      </c>
      <c r="B254" s="20" t="s">
        <v>12</v>
      </c>
      <c r="C254" s="20">
        <v>7490</v>
      </c>
      <c r="D254" s="32" t="s">
        <v>17</v>
      </c>
      <c r="E254" s="3"/>
      <c r="F254" s="19">
        <f t="shared" ref="F254:F264" si="56">SUM(G254:L254)</f>
        <v>1241651367.6545</v>
      </c>
      <c r="G254" s="16">
        <v>1241651367.6545</v>
      </c>
      <c r="H254" s="16"/>
      <c r="I254" s="3"/>
      <c r="J254" s="3"/>
      <c r="K254" s="16"/>
      <c r="L254" s="3"/>
      <c r="M254" s="16"/>
      <c r="N254" s="16"/>
      <c r="O254" s="16"/>
      <c r="P254" s="16"/>
      <c r="Q254" s="16"/>
      <c r="R254" s="16">
        <f>SUM(G254:Q254)</f>
        <v>1241651367.6545</v>
      </c>
    </row>
    <row r="255" spans="1:18" ht="142.5" x14ac:dyDescent="0.2">
      <c r="A255" s="197" t="s">
        <v>212</v>
      </c>
      <c r="B255" s="20" t="s">
        <v>12</v>
      </c>
      <c r="C255" s="20">
        <v>7490</v>
      </c>
      <c r="D255" s="20" t="s">
        <v>17</v>
      </c>
      <c r="E255" s="3"/>
      <c r="F255" s="19">
        <f t="shared" si="56"/>
        <v>136109905.5</v>
      </c>
      <c r="G255" s="33"/>
      <c r="H255" s="33">
        <v>136109905.5</v>
      </c>
      <c r="I255" s="3"/>
      <c r="J255" s="3"/>
      <c r="K255" s="33"/>
      <c r="L255" s="3"/>
      <c r="M255" s="33"/>
      <c r="N255" s="33">
        <v>43372800</v>
      </c>
      <c r="O255" s="33"/>
      <c r="P255" s="33"/>
      <c r="Q255" s="33"/>
      <c r="R255" s="16">
        <f>SUM(G255:Q255)</f>
        <v>179482705.5</v>
      </c>
    </row>
    <row r="256" spans="1:18" ht="42.75" x14ac:dyDescent="0.2">
      <c r="A256" s="197" t="s">
        <v>213</v>
      </c>
      <c r="B256" s="20" t="s">
        <v>12</v>
      </c>
      <c r="C256" s="20">
        <v>7490</v>
      </c>
      <c r="D256" s="20" t="s">
        <v>17</v>
      </c>
      <c r="E256" s="3"/>
      <c r="F256" s="19">
        <f t="shared" si="56"/>
        <v>0</v>
      </c>
      <c r="G256" s="33"/>
      <c r="H256" s="33"/>
      <c r="I256" s="3"/>
      <c r="J256" s="3"/>
      <c r="K256" s="33"/>
      <c r="L256" s="3"/>
      <c r="M256" s="33"/>
      <c r="N256" s="33"/>
      <c r="O256" s="33"/>
      <c r="P256" s="33"/>
      <c r="Q256" s="33"/>
      <c r="R256" s="16">
        <f>SUM(G256:Q256)</f>
        <v>0</v>
      </c>
    </row>
    <row r="257" spans="1:18" ht="28.5" x14ac:dyDescent="0.2">
      <c r="A257" s="197" t="s">
        <v>214</v>
      </c>
      <c r="B257" s="20" t="s">
        <v>12</v>
      </c>
      <c r="C257" s="20">
        <v>7490</v>
      </c>
      <c r="D257" s="20" t="s">
        <v>17</v>
      </c>
      <c r="E257" s="3"/>
      <c r="F257" s="19">
        <f t="shared" si="56"/>
        <v>0</v>
      </c>
      <c r="G257" s="33"/>
      <c r="H257" s="33"/>
      <c r="I257" s="3"/>
      <c r="J257" s="3"/>
      <c r="K257" s="33"/>
      <c r="L257" s="3"/>
      <c r="M257" s="33"/>
      <c r="N257" s="33"/>
      <c r="O257" s="33"/>
      <c r="P257" s="33"/>
      <c r="Q257" s="33"/>
      <c r="R257" s="16">
        <f>SUM(G257:Q257)</f>
        <v>0</v>
      </c>
    </row>
    <row r="258" spans="1:18" x14ac:dyDescent="0.2">
      <c r="A258" s="196" t="s">
        <v>215</v>
      </c>
      <c r="B258" s="15" t="s">
        <v>36</v>
      </c>
      <c r="C258" s="20"/>
      <c r="D258" s="9"/>
      <c r="E258" s="3"/>
      <c r="F258" s="19">
        <f t="shared" si="56"/>
        <v>45737924.5</v>
      </c>
      <c r="G258" s="9"/>
      <c r="H258" s="33">
        <v>45737924.5</v>
      </c>
      <c r="I258" s="3"/>
      <c r="J258" s="3"/>
      <c r="K258" s="30"/>
      <c r="L258" s="3"/>
      <c r="M258" s="30"/>
      <c r="N258" s="30"/>
      <c r="O258" s="30"/>
      <c r="P258" s="30"/>
      <c r="Q258" s="30"/>
      <c r="R258" s="16">
        <f>SUM(G258:Q258)</f>
        <v>45737924.5</v>
      </c>
    </row>
    <row r="259" spans="1:18" ht="30" x14ac:dyDescent="0.2">
      <c r="A259" s="200" t="s">
        <v>216</v>
      </c>
      <c r="B259" s="199"/>
      <c r="C259" s="199"/>
      <c r="D259" s="108" t="s">
        <v>10</v>
      </c>
      <c r="E259" s="85"/>
      <c r="F259" s="63">
        <f t="shared" si="56"/>
        <v>247810473</v>
      </c>
      <c r="G259" s="203">
        <f>+G260</f>
        <v>130520000</v>
      </c>
      <c r="H259" s="203">
        <f>+H260+H261+H262</f>
        <v>117290473</v>
      </c>
      <c r="I259" s="85"/>
      <c r="J259" s="85"/>
      <c r="K259" s="203">
        <f t="shared" ref="K259" si="57">+K260+K261+K262</f>
        <v>0</v>
      </c>
      <c r="L259" s="85"/>
      <c r="M259" s="203">
        <f>+M260+M261+M262</f>
        <v>0</v>
      </c>
      <c r="N259" s="203">
        <f>+N260+N261+N262</f>
        <v>99139428.5</v>
      </c>
      <c r="O259" s="203">
        <f>+O260+O261+O262</f>
        <v>0</v>
      </c>
      <c r="P259" s="203">
        <f>+P260+P261+P262</f>
        <v>0</v>
      </c>
      <c r="Q259" s="203">
        <f>+Q260+Q261+Q262</f>
        <v>0</v>
      </c>
      <c r="R259" s="203">
        <f>SUM(R260:R263)</f>
        <v>346949901.5</v>
      </c>
    </row>
    <row r="260" spans="1:18" ht="42.75" x14ac:dyDescent="0.2">
      <c r="A260" s="196" t="s">
        <v>217</v>
      </c>
      <c r="B260" s="20" t="s">
        <v>19</v>
      </c>
      <c r="C260" s="20">
        <v>4290</v>
      </c>
      <c r="D260" s="15" t="s">
        <v>17</v>
      </c>
      <c r="E260" s="3"/>
      <c r="F260" s="19">
        <f t="shared" si="56"/>
        <v>130520000</v>
      </c>
      <c r="G260" s="30">
        <f>130000000*1.004</f>
        <v>130520000</v>
      </c>
      <c r="H260" s="9"/>
      <c r="I260" s="3"/>
      <c r="J260" s="3"/>
      <c r="K260" s="9"/>
      <c r="L260" s="3"/>
      <c r="M260" s="9"/>
      <c r="N260" s="30"/>
      <c r="O260" s="9"/>
      <c r="P260" s="9"/>
      <c r="Q260" s="9"/>
      <c r="R260" s="16">
        <f>+N260+G260</f>
        <v>130520000</v>
      </c>
    </row>
    <row r="261" spans="1:18" ht="85.5" x14ac:dyDescent="0.2">
      <c r="A261" s="196" t="s">
        <v>218</v>
      </c>
      <c r="B261" s="20" t="s">
        <v>12</v>
      </c>
      <c r="C261" s="20">
        <v>7490</v>
      </c>
      <c r="D261" s="9" t="s">
        <v>219</v>
      </c>
      <c r="E261" s="3"/>
      <c r="F261" s="19">
        <f t="shared" si="56"/>
        <v>71552548.5</v>
      </c>
      <c r="G261" s="9"/>
      <c r="H261" s="30">
        <v>71552548.5</v>
      </c>
      <c r="I261" s="3"/>
      <c r="J261" s="3"/>
      <c r="K261" s="30"/>
      <c r="L261" s="3"/>
      <c r="M261" s="30"/>
      <c r="N261" s="12">
        <f>99127451.5+11977</f>
        <v>99139428.5</v>
      </c>
      <c r="O261" s="30"/>
      <c r="P261" s="30"/>
      <c r="Q261" s="30"/>
      <c r="R261" s="16">
        <f>SUM(G261:Q261)</f>
        <v>170691977</v>
      </c>
    </row>
    <row r="262" spans="1:18" x14ac:dyDescent="0.2">
      <c r="A262" s="196" t="s">
        <v>215</v>
      </c>
      <c r="B262" s="15" t="s">
        <v>36</v>
      </c>
      <c r="C262" s="20"/>
      <c r="D262" s="9"/>
      <c r="E262" s="3"/>
      <c r="F262" s="19">
        <f t="shared" si="56"/>
        <v>45737924.5</v>
      </c>
      <c r="G262" s="9"/>
      <c r="H262" s="28">
        <v>45737924.5</v>
      </c>
      <c r="I262" s="3"/>
      <c r="J262" s="3"/>
      <c r="K262" s="30"/>
      <c r="L262" s="3"/>
      <c r="M262" s="30"/>
      <c r="N262" s="30"/>
      <c r="O262" s="30"/>
      <c r="P262" s="30"/>
      <c r="Q262" s="30"/>
      <c r="R262" s="16">
        <f>SUM(G262:Q262)</f>
        <v>45737924.5</v>
      </c>
    </row>
    <row r="263" spans="1:18" x14ac:dyDescent="0.2">
      <c r="A263" s="196" t="s">
        <v>220</v>
      </c>
      <c r="B263" s="20" t="s">
        <v>12</v>
      </c>
      <c r="C263" s="20">
        <v>7490</v>
      </c>
      <c r="D263" s="9" t="s">
        <v>221</v>
      </c>
      <c r="E263" s="3"/>
      <c r="F263" s="19">
        <f t="shared" si="56"/>
        <v>0</v>
      </c>
      <c r="G263" s="9"/>
      <c r="H263" s="30"/>
      <c r="I263" s="3"/>
      <c r="J263" s="3"/>
      <c r="K263" s="30"/>
      <c r="L263" s="3"/>
      <c r="M263" s="30"/>
      <c r="N263" s="30"/>
      <c r="O263" s="30"/>
      <c r="P263" s="30"/>
      <c r="Q263" s="30"/>
      <c r="R263" s="16">
        <f>SUM(G263:K263)</f>
        <v>0</v>
      </c>
    </row>
    <row r="264" spans="1:18" ht="15" x14ac:dyDescent="0.2">
      <c r="A264" s="104" t="s">
        <v>189</v>
      </c>
      <c r="B264" s="104"/>
      <c r="C264" s="104"/>
      <c r="D264" s="106"/>
      <c r="E264" s="52"/>
      <c r="F264" s="107">
        <f t="shared" si="56"/>
        <v>1671309670.6545</v>
      </c>
      <c r="G264" s="50">
        <f t="shared" ref="G264:H264" si="58">+G259+G253</f>
        <v>1372171367.6545</v>
      </c>
      <c r="H264" s="50">
        <f t="shared" si="58"/>
        <v>299138303</v>
      </c>
      <c r="I264" s="52"/>
      <c r="J264" s="52"/>
      <c r="K264" s="50">
        <f>+K259+K253</f>
        <v>0</v>
      </c>
      <c r="L264" s="52"/>
      <c r="M264" s="50">
        <f t="shared" ref="M264:R264" si="59">+M259+M253</f>
        <v>0</v>
      </c>
      <c r="N264" s="50">
        <f t="shared" si="59"/>
        <v>142512228.5</v>
      </c>
      <c r="O264" s="50">
        <f t="shared" si="59"/>
        <v>0</v>
      </c>
      <c r="P264" s="50">
        <f t="shared" si="59"/>
        <v>0</v>
      </c>
      <c r="Q264" s="50">
        <f t="shared" si="59"/>
        <v>0</v>
      </c>
      <c r="R264" s="50">
        <f t="shared" si="59"/>
        <v>1813821899.1545</v>
      </c>
    </row>
    <row r="265" spans="1:18" ht="15" customHeight="1" x14ac:dyDescent="0.25">
      <c r="A265" s="458" t="s">
        <v>299</v>
      </c>
      <c r="B265" s="458"/>
      <c r="C265" s="458"/>
      <c r="D265" s="458"/>
      <c r="E265" s="458"/>
      <c r="F265" s="458"/>
      <c r="G265" s="458"/>
      <c r="H265" s="458"/>
      <c r="I265" s="458"/>
      <c r="J265" s="458"/>
      <c r="K265" s="458"/>
      <c r="L265" s="458"/>
      <c r="M265" s="458"/>
      <c r="N265" s="458"/>
      <c r="O265" s="458"/>
      <c r="P265" s="458"/>
      <c r="Q265" s="458"/>
      <c r="R265" s="458"/>
    </row>
    <row r="266" spans="1:18" ht="15" x14ac:dyDescent="0.2">
      <c r="A266" s="470" t="s">
        <v>1</v>
      </c>
      <c r="B266" s="459" t="s">
        <v>222</v>
      </c>
      <c r="C266" s="459" t="s">
        <v>3</v>
      </c>
      <c r="D266" s="459" t="s">
        <v>4</v>
      </c>
      <c r="E266" s="459" t="s">
        <v>5</v>
      </c>
      <c r="F266" s="460" t="s">
        <v>241</v>
      </c>
      <c r="G266" s="467" t="s">
        <v>238</v>
      </c>
      <c r="H266" s="467"/>
      <c r="I266" s="467"/>
      <c r="J266" s="467"/>
      <c r="K266" s="467"/>
      <c r="L266" s="467"/>
      <c r="M266" s="475" t="s">
        <v>300</v>
      </c>
      <c r="N266" s="475"/>
      <c r="O266" s="475"/>
      <c r="P266" s="475"/>
      <c r="Q266" s="475"/>
      <c r="R266" s="469" t="s">
        <v>8</v>
      </c>
    </row>
    <row r="267" spans="1:18" ht="45.75" customHeight="1" x14ac:dyDescent="0.2">
      <c r="A267" s="470"/>
      <c r="B267" s="459"/>
      <c r="C267" s="459"/>
      <c r="D267" s="459"/>
      <c r="E267" s="459"/>
      <c r="F267" s="460"/>
      <c r="G267" s="158" t="s">
        <v>39</v>
      </c>
      <c r="H267" s="158" t="s">
        <v>6</v>
      </c>
      <c r="I267" s="48" t="s">
        <v>41</v>
      </c>
      <c r="J267" s="48" t="s">
        <v>42</v>
      </c>
      <c r="K267" s="48" t="s">
        <v>7</v>
      </c>
      <c r="L267" s="48" t="s">
        <v>43</v>
      </c>
      <c r="M267" s="160" t="s">
        <v>39</v>
      </c>
      <c r="N267" s="159" t="s">
        <v>223</v>
      </c>
      <c r="O267" s="152" t="s">
        <v>150</v>
      </c>
      <c r="P267" s="152" t="s">
        <v>42</v>
      </c>
      <c r="Q267" s="152" t="s">
        <v>151</v>
      </c>
      <c r="R267" s="469"/>
    </row>
    <row r="268" spans="1:18" ht="42.75" customHeight="1" x14ac:dyDescent="0.2">
      <c r="A268" s="201" t="s">
        <v>224</v>
      </c>
      <c r="B268" s="189"/>
      <c r="C268" s="189"/>
      <c r="D268" s="94" t="s">
        <v>13</v>
      </c>
      <c r="E268" s="85"/>
      <c r="F268" s="44">
        <f>SUM(G268:L268)</f>
        <v>195180000</v>
      </c>
      <c r="G268" s="44">
        <f>SUM(G269:G270)</f>
        <v>150000000</v>
      </c>
      <c r="H268" s="44">
        <f t="shared" ref="H268:Q268" si="60">SUM(H269:H270)</f>
        <v>45180000</v>
      </c>
      <c r="I268" s="191">
        <f t="shared" si="60"/>
        <v>0</v>
      </c>
      <c r="J268" s="191">
        <f t="shared" si="60"/>
        <v>0</v>
      </c>
      <c r="K268" s="191">
        <f t="shared" si="60"/>
        <v>0</v>
      </c>
      <c r="L268" s="191">
        <f t="shared" si="60"/>
        <v>0</v>
      </c>
      <c r="M268" s="191">
        <f t="shared" si="60"/>
        <v>0</v>
      </c>
      <c r="N268" s="191">
        <f t="shared" si="60"/>
        <v>80000000</v>
      </c>
      <c r="O268" s="191">
        <f t="shared" si="60"/>
        <v>0</v>
      </c>
      <c r="P268" s="191">
        <f t="shared" si="60"/>
        <v>0</v>
      </c>
      <c r="Q268" s="191">
        <f t="shared" si="60"/>
        <v>0</v>
      </c>
      <c r="R268" s="206">
        <f>SUM(G268:Q268)</f>
        <v>275180000</v>
      </c>
    </row>
    <row r="269" spans="1:18" x14ac:dyDescent="0.2">
      <c r="A269" s="195" t="s">
        <v>225</v>
      </c>
      <c r="B269" s="20" t="s">
        <v>226</v>
      </c>
      <c r="C269" s="18">
        <v>7490</v>
      </c>
      <c r="D269" s="9" t="s">
        <v>30</v>
      </c>
      <c r="E269" s="16"/>
      <c r="F269" s="10">
        <f>+G269+H269+I269+J269+K269+L269</f>
        <v>150000000</v>
      </c>
      <c r="G269" s="4">
        <v>150000000</v>
      </c>
      <c r="H269" s="4"/>
      <c r="I269" s="3"/>
      <c r="J269" s="3"/>
      <c r="K269" s="3"/>
      <c r="L269" s="3"/>
      <c r="M269" s="3"/>
      <c r="N269" s="207">
        <v>80000000</v>
      </c>
      <c r="O269" s="3"/>
      <c r="P269" s="3"/>
      <c r="Q269" s="3"/>
      <c r="R269" s="5">
        <f>SUM(G269:Q269)</f>
        <v>230000000</v>
      </c>
    </row>
    <row r="270" spans="1:18" ht="28.5" x14ac:dyDescent="0.2">
      <c r="A270" s="195" t="s">
        <v>240</v>
      </c>
      <c r="B270" s="20" t="s">
        <v>227</v>
      </c>
      <c r="C270" s="18">
        <v>7490</v>
      </c>
      <c r="D270" s="9" t="s">
        <v>30</v>
      </c>
      <c r="E270" s="16"/>
      <c r="F270" s="10">
        <f>+G270+H270+I270+J270+K270+L270</f>
        <v>45180000</v>
      </c>
      <c r="G270" s="11"/>
      <c r="H270" s="4">
        <v>45180000</v>
      </c>
      <c r="I270" s="3"/>
      <c r="J270" s="3"/>
      <c r="K270" s="3"/>
      <c r="L270" s="3"/>
      <c r="M270" s="3"/>
      <c r="N270" s="30"/>
      <c r="O270" s="3"/>
      <c r="P270" s="3"/>
      <c r="Q270" s="3"/>
      <c r="R270" s="204">
        <f>R271</f>
        <v>54820000</v>
      </c>
    </row>
    <row r="271" spans="1:18" ht="42.75" x14ac:dyDescent="0.2">
      <c r="A271" s="37" t="s">
        <v>228</v>
      </c>
      <c r="B271" s="189"/>
      <c r="C271" s="189"/>
      <c r="D271" s="94" t="s">
        <v>13</v>
      </c>
      <c r="E271" s="189"/>
      <c r="F271" s="44">
        <f>SUM(G271:L271)</f>
        <v>54820000</v>
      </c>
      <c r="G271" s="174">
        <f>+G272</f>
        <v>0</v>
      </c>
      <c r="H271" s="174">
        <f>+H272</f>
        <v>54820000</v>
      </c>
      <c r="I271" s="85"/>
      <c r="J271" s="85"/>
      <c r="K271" s="85"/>
      <c r="L271" s="85"/>
      <c r="M271" s="85"/>
      <c r="N271" s="85"/>
      <c r="O271" s="85"/>
      <c r="P271" s="85"/>
      <c r="Q271" s="85"/>
      <c r="R271" s="206">
        <f>+G272+H272</f>
        <v>54820000</v>
      </c>
    </row>
    <row r="272" spans="1:18" ht="15" x14ac:dyDescent="0.2">
      <c r="A272" s="17" t="s">
        <v>26</v>
      </c>
      <c r="B272" s="18"/>
      <c r="C272" s="18"/>
      <c r="D272" s="9"/>
      <c r="E272" s="8"/>
      <c r="F272" s="11"/>
      <c r="G272" s="11"/>
      <c r="H272" s="8">
        <f>39988742+14831258</f>
        <v>54820000</v>
      </c>
      <c r="I272" s="3"/>
      <c r="J272" s="3"/>
      <c r="K272" s="3"/>
      <c r="L272" s="3"/>
      <c r="M272" s="3"/>
      <c r="N272" s="198"/>
      <c r="O272" s="3"/>
      <c r="P272" s="3"/>
      <c r="Q272" s="3"/>
      <c r="R272" s="198"/>
    </row>
    <row r="273" spans="1:18" ht="15" x14ac:dyDescent="0.2">
      <c r="A273" s="54" t="s">
        <v>27</v>
      </c>
      <c r="B273" s="55"/>
      <c r="C273" s="55"/>
      <c r="D273" s="118"/>
      <c r="E273" s="55"/>
      <c r="F273" s="130">
        <f>+F268+F271</f>
        <v>250000000</v>
      </c>
      <c r="G273" s="130">
        <f>+G268+G271</f>
        <v>150000000</v>
      </c>
      <c r="H273" s="130">
        <f t="shared" ref="H273:R273" si="61">+H268+H271</f>
        <v>100000000</v>
      </c>
      <c r="I273" s="130">
        <f t="shared" si="61"/>
        <v>0</v>
      </c>
      <c r="J273" s="130">
        <f t="shared" si="61"/>
        <v>0</v>
      </c>
      <c r="K273" s="130">
        <f t="shared" si="61"/>
        <v>0</v>
      </c>
      <c r="L273" s="130">
        <f t="shared" si="61"/>
        <v>0</v>
      </c>
      <c r="M273" s="130">
        <f t="shared" si="61"/>
        <v>0</v>
      </c>
      <c r="N273" s="130">
        <f t="shared" si="61"/>
        <v>80000000</v>
      </c>
      <c r="O273" s="130">
        <f t="shared" si="61"/>
        <v>0</v>
      </c>
      <c r="P273" s="130">
        <f t="shared" si="61"/>
        <v>0</v>
      </c>
      <c r="Q273" s="130">
        <f t="shared" si="61"/>
        <v>0</v>
      </c>
      <c r="R273" s="130">
        <f t="shared" si="61"/>
        <v>330000000</v>
      </c>
    </row>
    <row r="274" spans="1:18" ht="15" x14ac:dyDescent="0.25">
      <c r="A274" s="461" t="s">
        <v>304</v>
      </c>
      <c r="B274" s="461"/>
      <c r="C274" s="461"/>
      <c r="D274" s="461"/>
      <c r="E274" s="461"/>
      <c r="F274" s="461"/>
      <c r="G274" s="461"/>
      <c r="H274" s="461"/>
      <c r="I274" s="461"/>
      <c r="J274" s="461"/>
      <c r="K274" s="461"/>
      <c r="L274" s="461"/>
      <c r="M274" s="461"/>
      <c r="N274" s="461"/>
      <c r="O274" s="461"/>
      <c r="P274" s="461"/>
      <c r="Q274" s="461"/>
      <c r="R274" s="461"/>
    </row>
    <row r="275" spans="1:18" ht="15" x14ac:dyDescent="0.25">
      <c r="A275" s="462" t="s">
        <v>305</v>
      </c>
      <c r="B275" s="462"/>
      <c r="C275" s="462"/>
      <c r="D275" s="462"/>
      <c r="E275" s="462"/>
      <c r="F275" s="462"/>
      <c r="G275" s="462"/>
      <c r="H275" s="462"/>
      <c r="I275" s="462"/>
      <c r="J275" s="462"/>
      <c r="K275" s="462"/>
      <c r="L275" s="462"/>
      <c r="M275" s="462"/>
      <c r="N275" s="462"/>
      <c r="O275" s="462"/>
      <c r="P275" s="462"/>
      <c r="Q275" s="462"/>
      <c r="R275" s="462"/>
    </row>
    <row r="276" spans="1:18" customFormat="1" ht="15" customHeight="1" x14ac:dyDescent="0.25">
      <c r="A276" s="470" t="s">
        <v>1</v>
      </c>
      <c r="B276" s="459" t="s">
        <v>2</v>
      </c>
      <c r="C276" s="459" t="s">
        <v>3</v>
      </c>
      <c r="D276" s="459" t="s">
        <v>4</v>
      </c>
      <c r="E276" s="459" t="s">
        <v>5</v>
      </c>
      <c r="F276" s="459" t="s">
        <v>241</v>
      </c>
      <c r="G276" s="468" t="s">
        <v>238</v>
      </c>
      <c r="H276" s="468"/>
      <c r="I276" s="468"/>
      <c r="J276" s="468"/>
      <c r="K276" s="468"/>
      <c r="L276" s="468"/>
      <c r="M276" s="475" t="s">
        <v>317</v>
      </c>
      <c r="N276" s="475"/>
      <c r="O276" s="475"/>
      <c r="P276" s="475"/>
      <c r="Q276" s="475"/>
      <c r="R276" s="469" t="s">
        <v>8</v>
      </c>
    </row>
    <row r="277" spans="1:18" customFormat="1" ht="30" x14ac:dyDescent="0.25">
      <c r="A277" s="470"/>
      <c r="B277" s="459"/>
      <c r="C277" s="459"/>
      <c r="D277" s="459"/>
      <c r="E277" s="459"/>
      <c r="F277" s="459"/>
      <c r="G277" s="158" t="s">
        <v>39</v>
      </c>
      <c r="H277" s="158" t="s">
        <v>6</v>
      </c>
      <c r="I277" s="48" t="s">
        <v>41</v>
      </c>
      <c r="J277" s="48" t="s">
        <v>42</v>
      </c>
      <c r="K277" s="48" t="s">
        <v>7</v>
      </c>
      <c r="L277" s="48" t="s">
        <v>43</v>
      </c>
      <c r="M277" s="159" t="s">
        <v>39</v>
      </c>
      <c r="N277" s="159" t="s">
        <v>40</v>
      </c>
      <c r="O277" s="152" t="s">
        <v>150</v>
      </c>
      <c r="P277" s="152" t="s">
        <v>42</v>
      </c>
      <c r="Q277" s="152" t="s">
        <v>151</v>
      </c>
      <c r="R277" s="469"/>
    </row>
    <row r="278" spans="1:18" s="208" customFormat="1" ht="85.5" x14ac:dyDescent="0.25">
      <c r="A278" s="59" t="s">
        <v>306</v>
      </c>
      <c r="B278" s="59"/>
      <c r="C278" s="59"/>
      <c r="D278" s="94" t="s">
        <v>10</v>
      </c>
      <c r="E278" s="94">
        <v>100</v>
      </c>
      <c r="F278" s="174">
        <f>SUM(G278:L278)</f>
        <v>52710000</v>
      </c>
      <c r="G278" s="177">
        <f>+G279</f>
        <v>0</v>
      </c>
      <c r="H278" s="177">
        <f>+H279</f>
        <v>52710000</v>
      </c>
      <c r="I278" s="220"/>
      <c r="J278" s="220"/>
      <c r="K278" s="220"/>
      <c r="L278" s="220"/>
      <c r="M278" s="177">
        <f>+M279</f>
        <v>0</v>
      </c>
      <c r="N278" s="177">
        <f t="shared" ref="N278" si="62">+N279</f>
        <v>0</v>
      </c>
      <c r="O278" s="220"/>
      <c r="P278" s="220"/>
      <c r="Q278" s="220"/>
      <c r="R278" s="178">
        <f>+R279</f>
        <v>52710000</v>
      </c>
    </row>
    <row r="279" spans="1:18" s="208" customFormat="1" ht="28.5" x14ac:dyDescent="0.25">
      <c r="A279" s="211" t="s">
        <v>307</v>
      </c>
      <c r="B279" s="187"/>
      <c r="C279" s="187"/>
      <c r="D279" s="188" t="s">
        <v>13</v>
      </c>
      <c r="E279" s="188">
        <v>1</v>
      </c>
      <c r="F279" s="221">
        <f>SUM(G279:L279)</f>
        <v>52710000</v>
      </c>
      <c r="G279" s="181"/>
      <c r="H279" s="180">
        <f>+H280</f>
        <v>52710000</v>
      </c>
      <c r="I279" s="210"/>
      <c r="J279" s="210"/>
      <c r="K279" s="210"/>
      <c r="L279" s="210"/>
      <c r="M279" s="181"/>
      <c r="N279" s="181"/>
      <c r="O279" s="210"/>
      <c r="P279" s="210"/>
      <c r="Q279" s="210"/>
      <c r="R279" s="179">
        <f>SUM(H279:N279)</f>
        <v>52710000</v>
      </c>
    </row>
    <row r="280" spans="1:18" s="208" customFormat="1" ht="15" hidden="1" customHeight="1" x14ac:dyDescent="0.25">
      <c r="A280" s="211" t="s">
        <v>308</v>
      </c>
      <c r="B280" s="212" t="s">
        <v>12</v>
      </c>
      <c r="C280" s="212">
        <v>7490</v>
      </c>
      <c r="D280" s="188" t="s">
        <v>30</v>
      </c>
      <c r="E280" s="188">
        <v>10.5</v>
      </c>
      <c r="F280" s="190">
        <f>5000000*1.004</f>
        <v>5020000</v>
      </c>
      <c r="G280" s="213"/>
      <c r="H280" s="209">
        <f>+F280*E280</f>
        <v>52710000</v>
      </c>
      <c r="I280" s="210"/>
      <c r="J280" s="210"/>
      <c r="K280" s="210"/>
      <c r="L280" s="210"/>
      <c r="M280" s="213"/>
      <c r="N280" s="213"/>
      <c r="O280" s="210"/>
      <c r="P280" s="210"/>
      <c r="Q280" s="210"/>
      <c r="R280" s="213">
        <f>+F280*E280</f>
        <v>52710000</v>
      </c>
    </row>
    <row r="281" spans="1:18" customFormat="1" ht="71.25" x14ac:dyDescent="0.25">
      <c r="A281" s="37" t="s">
        <v>309</v>
      </c>
      <c r="B281" s="201" t="s">
        <v>310</v>
      </c>
      <c r="C281" s="201"/>
      <c r="D281" s="94" t="s">
        <v>10</v>
      </c>
      <c r="E281" s="94">
        <v>25</v>
      </c>
      <c r="F281" s="174">
        <f>SUM(G281:L281)</f>
        <v>104417600</v>
      </c>
      <c r="G281" s="44">
        <f>SUM(G282:G283)</f>
        <v>0</v>
      </c>
      <c r="H281" s="205">
        <v>104417600</v>
      </c>
      <c r="I281" s="85"/>
      <c r="J281" s="85"/>
      <c r="K281" s="85"/>
      <c r="L281" s="85"/>
      <c r="M281" s="44">
        <f>SUM(M282:M283)</f>
        <v>94747663</v>
      </c>
      <c r="N281" s="44">
        <f t="shared" ref="N281" si="63">SUM(N282:N283)</f>
        <v>176475422</v>
      </c>
      <c r="O281" s="85"/>
      <c r="P281" s="85"/>
      <c r="Q281" s="85"/>
      <c r="R281" s="214">
        <f>+R282+R283</f>
        <v>375640685</v>
      </c>
    </row>
    <row r="282" spans="1:18" customFormat="1" ht="42.75" x14ac:dyDescent="0.25">
      <c r="A282" s="186" t="s">
        <v>311</v>
      </c>
      <c r="B282" s="215" t="s">
        <v>109</v>
      </c>
      <c r="C282" s="216" t="s">
        <v>312</v>
      </c>
      <c r="D282" s="188" t="s">
        <v>13</v>
      </c>
      <c r="E282" s="188">
        <v>1</v>
      </c>
      <c r="F282" s="221">
        <f>SUM(G282:L282)</f>
        <v>81928000</v>
      </c>
      <c r="G282" s="185"/>
      <c r="H282" s="185">
        <v>81928000</v>
      </c>
      <c r="I282" s="3"/>
      <c r="J282" s="3"/>
      <c r="K282" s="3"/>
      <c r="L282" s="3"/>
      <c r="M282" s="185">
        <v>94747663</v>
      </c>
      <c r="N282" s="185">
        <v>176475422</v>
      </c>
      <c r="O282" s="3"/>
      <c r="P282" s="3"/>
      <c r="Q282" s="184"/>
      <c r="R282" s="182">
        <f>SUM(H282:N282)</f>
        <v>353151085</v>
      </c>
    </row>
    <row r="283" spans="1:18" customFormat="1" ht="15" x14ac:dyDescent="0.25">
      <c r="A283" s="186" t="s">
        <v>313</v>
      </c>
      <c r="B283" s="215" t="s">
        <v>12</v>
      </c>
      <c r="C283" s="216">
        <v>7490</v>
      </c>
      <c r="D283" s="188" t="s">
        <v>13</v>
      </c>
      <c r="E283" s="188">
        <v>1</v>
      </c>
      <c r="F283" s="221">
        <f>SUM(G283:L283)</f>
        <v>22489600</v>
      </c>
      <c r="G283" s="222"/>
      <c r="H283" s="217">
        <v>22489600</v>
      </c>
      <c r="I283" s="3"/>
      <c r="J283" s="3"/>
      <c r="K283" s="3"/>
      <c r="L283" s="3"/>
      <c r="M283" s="222"/>
      <c r="N283" s="222"/>
      <c r="O283" s="3"/>
      <c r="P283" s="3"/>
      <c r="Q283" s="184"/>
      <c r="R283" s="182">
        <f>SUM(H283:N283)</f>
        <v>22489600</v>
      </c>
    </row>
    <row r="284" spans="1:18" customFormat="1" ht="24.75" customHeight="1" x14ac:dyDescent="0.25">
      <c r="A284" s="156" t="s">
        <v>69</v>
      </c>
      <c r="B284" s="218"/>
      <c r="C284" s="218"/>
      <c r="D284" s="218"/>
      <c r="E284" s="218"/>
      <c r="F284" s="219">
        <f>+F281+F278</f>
        <v>157127600</v>
      </c>
      <c r="G284" s="219">
        <f>+G281+G278</f>
        <v>0</v>
      </c>
      <c r="H284" s="219">
        <f>+H281+H278</f>
        <v>157127600</v>
      </c>
      <c r="I284" s="219">
        <f t="shared" ref="I284:R284" si="64">+I281+I278</f>
        <v>0</v>
      </c>
      <c r="J284" s="219">
        <f t="shared" si="64"/>
        <v>0</v>
      </c>
      <c r="K284" s="219">
        <f t="shared" si="64"/>
        <v>0</v>
      </c>
      <c r="L284" s="219">
        <f t="shared" si="64"/>
        <v>0</v>
      </c>
      <c r="M284" s="219">
        <f t="shared" si="64"/>
        <v>94747663</v>
      </c>
      <c r="N284" s="219">
        <f t="shared" si="64"/>
        <v>176475422</v>
      </c>
      <c r="O284" s="219">
        <f t="shared" si="64"/>
        <v>0</v>
      </c>
      <c r="P284" s="219">
        <f t="shared" si="64"/>
        <v>0</v>
      </c>
      <c r="Q284" s="219">
        <f t="shared" si="64"/>
        <v>0</v>
      </c>
      <c r="R284" s="219">
        <f t="shared" si="64"/>
        <v>428350685</v>
      </c>
    </row>
    <row r="285" spans="1:18" ht="15" x14ac:dyDescent="0.25">
      <c r="A285" s="461" t="s">
        <v>314</v>
      </c>
      <c r="B285" s="461"/>
      <c r="C285" s="461"/>
      <c r="D285" s="461"/>
      <c r="E285" s="461"/>
      <c r="F285" s="461"/>
      <c r="G285" s="461"/>
      <c r="H285" s="461"/>
      <c r="I285" s="461"/>
      <c r="J285" s="461"/>
      <c r="K285" s="461"/>
      <c r="L285" s="461"/>
      <c r="M285" s="461"/>
      <c r="N285" s="461"/>
      <c r="O285" s="461"/>
      <c r="P285" s="461"/>
      <c r="Q285" s="461"/>
      <c r="R285" s="461"/>
    </row>
    <row r="286" spans="1:18" ht="15" x14ac:dyDescent="0.2">
      <c r="A286" s="482" t="s">
        <v>229</v>
      </c>
      <c r="B286" s="482"/>
      <c r="C286" s="482"/>
      <c r="D286" s="482"/>
      <c r="E286" s="482"/>
      <c r="F286" s="482"/>
      <c r="G286" s="482"/>
      <c r="H286" s="482"/>
      <c r="I286" s="482"/>
      <c r="J286" s="482"/>
      <c r="K286" s="482"/>
      <c r="L286" s="482"/>
      <c r="M286" s="482"/>
      <c r="N286" s="482"/>
      <c r="O286" s="482"/>
      <c r="P286" s="482"/>
      <c r="Q286" s="482"/>
      <c r="R286" s="482"/>
    </row>
    <row r="287" spans="1:18" ht="15" x14ac:dyDescent="0.25">
      <c r="A287" s="470" t="s">
        <v>1</v>
      </c>
      <c r="B287" s="459" t="s">
        <v>2</v>
      </c>
      <c r="C287" s="459" t="s">
        <v>3</v>
      </c>
      <c r="D287" s="459" t="s">
        <v>4</v>
      </c>
      <c r="E287" s="460" t="s">
        <v>5</v>
      </c>
      <c r="F287" s="459" t="s">
        <v>241</v>
      </c>
      <c r="G287" s="467" t="s">
        <v>262</v>
      </c>
      <c r="H287" s="467"/>
      <c r="I287" s="467"/>
      <c r="J287" s="467"/>
      <c r="K287" s="467"/>
      <c r="L287" s="467"/>
      <c r="M287" s="479" t="s">
        <v>317</v>
      </c>
      <c r="N287" s="479"/>
      <c r="O287" s="479"/>
      <c r="P287" s="479"/>
      <c r="Q287" s="479"/>
      <c r="R287" s="469" t="s">
        <v>8</v>
      </c>
    </row>
    <row r="288" spans="1:18" ht="30" x14ac:dyDescent="0.2">
      <c r="A288" s="470"/>
      <c r="B288" s="459"/>
      <c r="C288" s="459"/>
      <c r="D288" s="459"/>
      <c r="E288" s="460"/>
      <c r="F288" s="459"/>
      <c r="G288" s="151" t="s">
        <v>39</v>
      </c>
      <c r="H288" s="158" t="s">
        <v>6</v>
      </c>
      <c r="I288" s="48" t="s">
        <v>41</v>
      </c>
      <c r="J288" s="48" t="s">
        <v>42</v>
      </c>
      <c r="K288" s="48" t="s">
        <v>7</v>
      </c>
      <c r="L288" s="48" t="s">
        <v>43</v>
      </c>
      <c r="M288" s="160" t="s">
        <v>39</v>
      </c>
      <c r="N288" s="159" t="s">
        <v>318</v>
      </c>
      <c r="O288" s="152" t="s">
        <v>150</v>
      </c>
      <c r="P288" s="152" t="s">
        <v>42</v>
      </c>
      <c r="Q288" s="159" t="s">
        <v>7</v>
      </c>
      <c r="R288" s="469"/>
    </row>
    <row r="289" spans="1:18" ht="28.5" x14ac:dyDescent="0.2">
      <c r="A289" s="37" t="s">
        <v>230</v>
      </c>
      <c r="B289" s="37"/>
      <c r="C289" s="37"/>
      <c r="D289" s="94" t="s">
        <v>10</v>
      </c>
      <c r="E289" s="85"/>
      <c r="F289" s="224">
        <f>SUM(G289:L289)</f>
        <v>600859087</v>
      </c>
      <c r="G289" s="85">
        <v>0</v>
      </c>
      <c r="H289" s="223">
        <f>SUM(H290:H293)</f>
        <v>600859087</v>
      </c>
      <c r="I289" s="223">
        <f t="shared" ref="I289:Q289" si="65">SUM(I290:I293)</f>
        <v>0</v>
      </c>
      <c r="J289" s="223">
        <f t="shared" si="65"/>
        <v>0</v>
      </c>
      <c r="K289" s="223">
        <f t="shared" si="65"/>
        <v>0</v>
      </c>
      <c r="L289" s="223">
        <f t="shared" si="65"/>
        <v>0</v>
      </c>
      <c r="M289" s="223">
        <f t="shared" si="65"/>
        <v>0</v>
      </c>
      <c r="N289" s="223">
        <f t="shared" si="65"/>
        <v>354000000</v>
      </c>
      <c r="O289" s="223">
        <f t="shared" si="65"/>
        <v>0</v>
      </c>
      <c r="P289" s="223">
        <f t="shared" si="65"/>
        <v>0</v>
      </c>
      <c r="Q289" s="223">
        <f t="shared" si="65"/>
        <v>0</v>
      </c>
      <c r="R289" s="223">
        <f>SUM(G289:Q289)</f>
        <v>954859087</v>
      </c>
    </row>
    <row r="290" spans="1:18" ht="28.5" x14ac:dyDescent="0.2">
      <c r="A290" s="195" t="s">
        <v>231</v>
      </c>
      <c r="B290" s="31">
        <v>3208007</v>
      </c>
      <c r="C290" s="31"/>
      <c r="D290" s="9" t="s">
        <v>13</v>
      </c>
      <c r="E290" s="3"/>
      <c r="F290" s="6">
        <f>SUM(G290:L290)</f>
        <v>225625200</v>
      </c>
      <c r="G290" s="3"/>
      <c r="H290" s="13">
        <v>225625200</v>
      </c>
      <c r="I290" s="3"/>
      <c r="J290" s="3"/>
      <c r="K290" s="3"/>
      <c r="L290" s="3"/>
      <c r="M290" s="3"/>
      <c r="N290" s="13">
        <v>32000000</v>
      </c>
      <c r="O290" s="3"/>
      <c r="P290" s="3"/>
      <c r="Q290" s="13"/>
      <c r="R290" s="13">
        <f>SUM(G290:Q290)</f>
        <v>257625200</v>
      </c>
    </row>
    <row r="291" spans="1:18" x14ac:dyDescent="0.2">
      <c r="A291" s="195" t="s">
        <v>232</v>
      </c>
      <c r="B291" s="34">
        <v>3208007</v>
      </c>
      <c r="C291" s="34"/>
      <c r="D291" s="9" t="s">
        <v>13</v>
      </c>
      <c r="E291" s="3"/>
      <c r="F291" s="6">
        <f t="shared" ref="F291:F295" si="66">SUM(G291:L291)</f>
        <v>231752703</v>
      </c>
      <c r="G291" s="3"/>
      <c r="H291" s="1">
        <v>231752703</v>
      </c>
      <c r="I291" s="3"/>
      <c r="J291" s="3"/>
      <c r="K291" s="3"/>
      <c r="L291" s="3"/>
      <c r="M291" s="3"/>
      <c r="N291" s="1">
        <v>272000000</v>
      </c>
      <c r="O291" s="3"/>
      <c r="P291" s="3"/>
      <c r="Q291" s="1"/>
      <c r="R291" s="13">
        <f t="shared" ref="R291:R293" si="67">SUM(G291:Q291)</f>
        <v>503752703</v>
      </c>
    </row>
    <row r="292" spans="1:18" ht="57" x14ac:dyDescent="0.2">
      <c r="A292" s="17" t="s">
        <v>233</v>
      </c>
      <c r="B292" s="34"/>
      <c r="C292" s="34"/>
      <c r="D292" s="9" t="s">
        <v>13</v>
      </c>
      <c r="E292" s="3"/>
      <c r="F292" s="6">
        <f t="shared" si="66"/>
        <v>35682284</v>
      </c>
      <c r="G292" s="3"/>
      <c r="H292" s="13">
        <v>35682284</v>
      </c>
      <c r="I292" s="3"/>
      <c r="J292" s="3"/>
      <c r="K292" s="3"/>
      <c r="L292" s="3"/>
      <c r="M292" s="3"/>
      <c r="N292" s="13"/>
      <c r="O292" s="3"/>
      <c r="P292" s="3"/>
      <c r="Q292" s="13"/>
      <c r="R292" s="13">
        <f t="shared" si="67"/>
        <v>35682284</v>
      </c>
    </row>
    <row r="293" spans="1:18" ht="28.5" x14ac:dyDescent="0.2">
      <c r="A293" s="17" t="s">
        <v>234</v>
      </c>
      <c r="B293" s="31"/>
      <c r="C293" s="31"/>
      <c r="D293" s="9" t="s">
        <v>13</v>
      </c>
      <c r="E293" s="3"/>
      <c r="F293" s="6">
        <f t="shared" si="66"/>
        <v>107798900</v>
      </c>
      <c r="G293" s="3"/>
      <c r="H293" s="1">
        <v>107798900</v>
      </c>
      <c r="I293" s="3"/>
      <c r="J293" s="3"/>
      <c r="K293" s="3"/>
      <c r="L293" s="3"/>
      <c r="M293" s="3"/>
      <c r="N293" s="1">
        <v>50000000</v>
      </c>
      <c r="O293" s="3"/>
      <c r="P293" s="3"/>
      <c r="Q293" s="1"/>
      <c r="R293" s="13">
        <f t="shared" si="67"/>
        <v>157798900</v>
      </c>
    </row>
    <row r="294" spans="1:18" ht="42.75" x14ac:dyDescent="0.2">
      <c r="A294" s="37" t="s">
        <v>228</v>
      </c>
      <c r="B294" s="189"/>
      <c r="C294" s="189"/>
      <c r="D294" s="94" t="s">
        <v>13</v>
      </c>
      <c r="E294" s="85"/>
      <c r="F294" s="224">
        <f>SUM(G294:L294)</f>
        <v>139279216</v>
      </c>
      <c r="G294" s="85"/>
      <c r="H294" s="174">
        <f>SUM(H295:H296)</f>
        <v>139279216</v>
      </c>
      <c r="I294" s="85"/>
      <c r="J294" s="85"/>
      <c r="K294" s="85"/>
      <c r="L294" s="85"/>
      <c r="M294" s="85"/>
      <c r="N294" s="174">
        <f t="shared" ref="N294" si="68">SUM(N295:N296)</f>
        <v>0</v>
      </c>
      <c r="O294" s="85"/>
      <c r="P294" s="85"/>
      <c r="Q294" s="174">
        <f>SUM(Q295:Q296)</f>
        <v>0</v>
      </c>
      <c r="R294" s="174">
        <f>SUM(R295:R296)</f>
        <v>139279216</v>
      </c>
    </row>
    <row r="295" spans="1:18" ht="71.25" x14ac:dyDescent="0.2">
      <c r="A295" s="17" t="s">
        <v>235</v>
      </c>
      <c r="B295" s="18" t="s">
        <v>36</v>
      </c>
      <c r="C295" s="18">
        <v>4921</v>
      </c>
      <c r="D295" s="9" t="s">
        <v>13</v>
      </c>
      <c r="E295" s="3"/>
      <c r="F295" s="100">
        <f t="shared" si="66"/>
        <v>15121458</v>
      </c>
      <c r="G295" s="3"/>
      <c r="H295" s="4">
        <v>15121458</v>
      </c>
      <c r="I295" s="3"/>
      <c r="J295" s="3"/>
      <c r="K295" s="3"/>
      <c r="L295" s="3"/>
      <c r="M295" s="3"/>
      <c r="N295" s="4"/>
      <c r="O295" s="3"/>
      <c r="P295" s="3"/>
      <c r="Q295" s="3"/>
      <c r="R295" s="5">
        <f>+H295+N295</f>
        <v>15121458</v>
      </c>
    </row>
    <row r="296" spans="1:18" x14ac:dyDescent="0.2">
      <c r="A296" s="35" t="s">
        <v>26</v>
      </c>
      <c r="B296" s="18"/>
      <c r="C296" s="18"/>
      <c r="D296" s="9"/>
      <c r="E296" s="3"/>
      <c r="F296" s="4">
        <f>39988742+27321892+41252108+15595016</f>
        <v>124157758</v>
      </c>
      <c r="G296" s="3"/>
      <c r="H296" s="4">
        <f>39988742+27321892+41252108+15595016</f>
        <v>124157758</v>
      </c>
      <c r="I296" s="3"/>
      <c r="J296" s="3"/>
      <c r="K296" s="3"/>
      <c r="L296" s="3"/>
      <c r="M296" s="3"/>
      <c r="N296" s="4"/>
      <c r="O296" s="3"/>
      <c r="P296" s="3"/>
      <c r="Q296" s="3"/>
      <c r="R296" s="5">
        <f>+H296+N296</f>
        <v>124157758</v>
      </c>
    </row>
    <row r="297" spans="1:18" ht="15" x14ac:dyDescent="0.25">
      <c r="A297" s="157" t="s">
        <v>69</v>
      </c>
      <c r="B297" s="157"/>
      <c r="C297" s="157"/>
      <c r="D297" s="157"/>
      <c r="E297" s="157"/>
      <c r="F297" s="225">
        <f>+F294+F289</f>
        <v>740138303</v>
      </c>
      <c r="G297" s="225">
        <f>+G294+G289</f>
        <v>0</v>
      </c>
      <c r="H297" s="225">
        <f>+H294+H289</f>
        <v>740138303</v>
      </c>
      <c r="I297" s="157"/>
      <c r="J297" s="225">
        <f t="shared" ref="J297:R297" si="69">+J294+J289</f>
        <v>0</v>
      </c>
      <c r="K297" s="225">
        <f t="shared" si="69"/>
        <v>0</v>
      </c>
      <c r="L297" s="225">
        <f t="shared" si="69"/>
        <v>0</v>
      </c>
      <c r="M297" s="225">
        <f t="shared" si="69"/>
        <v>0</v>
      </c>
      <c r="N297" s="225">
        <f t="shared" si="69"/>
        <v>354000000</v>
      </c>
      <c r="O297" s="225">
        <f t="shared" si="69"/>
        <v>0</v>
      </c>
      <c r="P297" s="225">
        <f t="shared" si="69"/>
        <v>0</v>
      </c>
      <c r="Q297" s="225">
        <f t="shared" si="69"/>
        <v>0</v>
      </c>
      <c r="R297" s="225">
        <f t="shared" si="69"/>
        <v>1094138303</v>
      </c>
    </row>
    <row r="298" spans="1:18" ht="15" x14ac:dyDescent="0.25">
      <c r="A298" s="461" t="s">
        <v>315</v>
      </c>
      <c r="B298" s="461"/>
      <c r="C298" s="461"/>
      <c r="D298" s="461"/>
      <c r="E298" s="461"/>
      <c r="F298" s="461"/>
      <c r="G298" s="461"/>
      <c r="H298" s="461"/>
      <c r="I298" s="461"/>
      <c r="J298" s="461"/>
      <c r="K298" s="461"/>
      <c r="L298" s="461"/>
      <c r="M298" s="461"/>
      <c r="N298" s="461"/>
      <c r="O298" s="461"/>
      <c r="P298" s="461"/>
      <c r="Q298" s="461"/>
      <c r="R298" s="461"/>
    </row>
    <row r="299" spans="1:18" ht="15" x14ac:dyDescent="0.25">
      <c r="A299" s="462" t="s">
        <v>316</v>
      </c>
      <c r="B299" s="462"/>
      <c r="C299" s="462"/>
      <c r="D299" s="462"/>
      <c r="E299" s="462"/>
      <c r="F299" s="462"/>
      <c r="G299" s="462"/>
      <c r="H299" s="462"/>
      <c r="I299" s="462"/>
      <c r="J299" s="462"/>
      <c r="K299" s="462"/>
      <c r="L299" s="462"/>
      <c r="M299" s="462"/>
      <c r="N299" s="462"/>
      <c r="O299" s="462"/>
      <c r="P299" s="462"/>
      <c r="Q299" s="462"/>
      <c r="R299" s="462"/>
    </row>
    <row r="300" spans="1:18" ht="15" x14ac:dyDescent="0.2">
      <c r="A300" s="483" t="s">
        <v>167</v>
      </c>
      <c r="B300" s="484" t="s">
        <v>2</v>
      </c>
      <c r="C300" s="484" t="s">
        <v>3</v>
      </c>
      <c r="D300" s="485" t="s">
        <v>4</v>
      </c>
      <c r="E300" s="485" t="s">
        <v>5</v>
      </c>
      <c r="F300" s="484" t="s">
        <v>241</v>
      </c>
      <c r="G300" s="468" t="s">
        <v>238</v>
      </c>
      <c r="H300" s="468"/>
      <c r="I300" s="468"/>
      <c r="J300" s="468"/>
      <c r="K300" s="468"/>
      <c r="L300" s="468"/>
      <c r="M300" s="464" t="s">
        <v>346</v>
      </c>
      <c r="N300" s="464"/>
      <c r="O300" s="464"/>
      <c r="P300" s="464"/>
      <c r="Q300" s="464"/>
      <c r="R300" s="460" t="s">
        <v>8</v>
      </c>
    </row>
    <row r="301" spans="1:18" ht="45" x14ac:dyDescent="0.2">
      <c r="A301" s="483"/>
      <c r="B301" s="484"/>
      <c r="C301" s="484"/>
      <c r="D301" s="485"/>
      <c r="E301" s="485"/>
      <c r="F301" s="484"/>
      <c r="G301" s="158" t="s">
        <v>39</v>
      </c>
      <c r="H301" s="48" t="s">
        <v>319</v>
      </c>
      <c r="I301" s="48" t="s">
        <v>41</v>
      </c>
      <c r="J301" s="48" t="s">
        <v>42</v>
      </c>
      <c r="K301" s="48" t="s">
        <v>37</v>
      </c>
      <c r="L301" s="48" t="s">
        <v>43</v>
      </c>
      <c r="M301" s="160" t="s">
        <v>39</v>
      </c>
      <c r="N301" s="152" t="s">
        <v>40</v>
      </c>
      <c r="O301" s="152" t="s">
        <v>150</v>
      </c>
      <c r="P301" s="152" t="s">
        <v>42</v>
      </c>
      <c r="Q301" s="152" t="s">
        <v>7</v>
      </c>
      <c r="R301" s="460"/>
    </row>
    <row r="302" spans="1:18" ht="42.75" x14ac:dyDescent="0.2">
      <c r="A302" s="64" t="s">
        <v>320</v>
      </c>
      <c r="B302" s="111"/>
      <c r="C302" s="66"/>
      <c r="D302" s="94" t="s">
        <v>10</v>
      </c>
      <c r="E302" s="112">
        <v>50</v>
      </c>
      <c r="F302" s="226">
        <f t="shared" ref="F302:F309" si="70">SUM(G302:L302)</f>
        <v>233947213.40000001</v>
      </c>
      <c r="G302" s="226"/>
      <c r="H302" s="253">
        <f>+H303+H304</f>
        <v>197036939.40000001</v>
      </c>
      <c r="I302" s="253"/>
      <c r="J302" s="253">
        <f t="shared" ref="J302:Q302" si="71">+J303+J304</f>
        <v>0</v>
      </c>
      <c r="K302" s="253">
        <f t="shared" si="71"/>
        <v>36910274</v>
      </c>
      <c r="L302" s="253">
        <f t="shared" si="71"/>
        <v>0</v>
      </c>
      <c r="M302" s="253">
        <f t="shared" si="71"/>
        <v>0</v>
      </c>
      <c r="N302" s="253">
        <f t="shared" si="71"/>
        <v>0</v>
      </c>
      <c r="O302" s="253">
        <f t="shared" si="71"/>
        <v>0</v>
      </c>
      <c r="P302" s="253">
        <f t="shared" si="71"/>
        <v>0</v>
      </c>
      <c r="Q302" s="253">
        <f t="shared" si="71"/>
        <v>11760575</v>
      </c>
      <c r="R302" s="238">
        <f>SUM(G302:Q302)</f>
        <v>245707788.40000001</v>
      </c>
    </row>
    <row r="303" spans="1:18" ht="42.75" x14ac:dyDescent="0.2">
      <c r="A303" s="58" t="s">
        <v>321</v>
      </c>
      <c r="B303" s="9"/>
      <c r="C303" s="26"/>
      <c r="D303" s="9" t="s">
        <v>219</v>
      </c>
      <c r="E303" s="27">
        <v>1</v>
      </c>
      <c r="F303" s="252">
        <f t="shared" si="70"/>
        <v>189960074.40000001</v>
      </c>
      <c r="G303" s="252"/>
      <c r="H303" s="252">
        <v>189960074.40000001</v>
      </c>
      <c r="I303" s="3"/>
      <c r="J303" s="3"/>
      <c r="K303" s="252"/>
      <c r="L303" s="3"/>
      <c r="M303" s="3"/>
      <c r="N303" s="252"/>
      <c r="O303" s="3"/>
      <c r="P303" s="3"/>
      <c r="Q303" s="252"/>
      <c r="R303" s="246">
        <f>SUM(G303:Q303)</f>
        <v>189960074.40000001</v>
      </c>
    </row>
    <row r="304" spans="1:18" ht="57" x14ac:dyDescent="0.2">
      <c r="A304" s="58" t="s">
        <v>322</v>
      </c>
      <c r="B304" s="9"/>
      <c r="C304" s="9"/>
      <c r="D304" s="9" t="s">
        <v>219</v>
      </c>
      <c r="E304" s="27">
        <v>1</v>
      </c>
      <c r="F304" s="252">
        <f t="shared" si="70"/>
        <v>43987139</v>
      </c>
      <c r="G304" s="252"/>
      <c r="H304" s="252">
        <v>7076865</v>
      </c>
      <c r="I304" s="3"/>
      <c r="J304" s="3"/>
      <c r="K304" s="100">
        <v>36910274</v>
      </c>
      <c r="L304" s="3"/>
      <c r="M304" s="3"/>
      <c r="N304" s="252"/>
      <c r="O304" s="3"/>
      <c r="P304" s="3"/>
      <c r="Q304" s="252">
        <v>11760575</v>
      </c>
      <c r="R304" s="246">
        <f>SUM(G304:Q304)</f>
        <v>55747714</v>
      </c>
    </row>
    <row r="305" spans="1:18" ht="28.5" x14ac:dyDescent="0.2">
      <c r="A305" s="64" t="s">
        <v>323</v>
      </c>
      <c r="B305" s="94"/>
      <c r="C305" s="94"/>
      <c r="D305" s="94" t="s">
        <v>10</v>
      </c>
      <c r="E305" s="112">
        <v>40</v>
      </c>
      <c r="F305" s="226">
        <f t="shared" si="70"/>
        <v>16414737.359999998</v>
      </c>
      <c r="G305" s="237"/>
      <c r="H305" s="238"/>
      <c r="I305" s="85"/>
      <c r="J305" s="85"/>
      <c r="K305" s="238">
        <v>16414737.359999998</v>
      </c>
      <c r="L305" s="85"/>
      <c r="M305" s="85"/>
      <c r="N305" s="238"/>
      <c r="O305" s="85"/>
      <c r="P305" s="85"/>
      <c r="Q305" s="238"/>
      <c r="R305" s="238">
        <f>SUM(G305:Q305)</f>
        <v>16414737.359999998</v>
      </c>
    </row>
    <row r="306" spans="1:18" ht="57" x14ac:dyDescent="0.2">
      <c r="A306" s="59" t="s">
        <v>324</v>
      </c>
      <c r="B306" s="94"/>
      <c r="C306" s="94"/>
      <c r="D306" s="94" t="s">
        <v>10</v>
      </c>
      <c r="E306" s="112">
        <v>50</v>
      </c>
      <c r="F306" s="226">
        <f t="shared" si="70"/>
        <v>380033985</v>
      </c>
      <c r="G306" s="238">
        <f>SUM(G307:G318)</f>
        <v>0</v>
      </c>
      <c r="H306" s="238">
        <f>+H307+H308</f>
        <v>262158996</v>
      </c>
      <c r="I306" s="238">
        <f t="shared" ref="I306:M306" si="72">SUM(I307:I318)</f>
        <v>0</v>
      </c>
      <c r="J306" s="238">
        <f t="shared" si="72"/>
        <v>0</v>
      </c>
      <c r="K306" s="238">
        <f>SUM(K307:K318)</f>
        <v>117874989</v>
      </c>
      <c r="L306" s="238">
        <f t="shared" si="72"/>
        <v>0</v>
      </c>
      <c r="M306" s="238">
        <f t="shared" si="72"/>
        <v>0</v>
      </c>
      <c r="N306" s="238">
        <f>+N307+N308</f>
        <v>279941761</v>
      </c>
      <c r="O306" s="85"/>
      <c r="P306" s="85"/>
      <c r="Q306" s="238">
        <f>+Q307+Q308</f>
        <v>0</v>
      </c>
      <c r="R306" s="238">
        <f>+R307+R308</f>
        <v>659975746</v>
      </c>
    </row>
    <row r="307" spans="1:18" ht="28.5" x14ac:dyDescent="0.2">
      <c r="A307" s="114" t="s">
        <v>325</v>
      </c>
      <c r="B307" s="97"/>
      <c r="C307" s="115"/>
      <c r="D307" s="97" t="s">
        <v>17</v>
      </c>
      <c r="E307" s="116">
        <v>1</v>
      </c>
      <c r="F307" s="254">
        <f t="shared" si="70"/>
        <v>203888385</v>
      </c>
      <c r="G307" s="254"/>
      <c r="H307" s="255">
        <v>86013396</v>
      </c>
      <c r="I307" s="93"/>
      <c r="J307" s="93"/>
      <c r="K307" s="121">
        <v>117874989</v>
      </c>
      <c r="L307" s="93"/>
      <c r="M307" s="93"/>
      <c r="N307" s="255"/>
      <c r="O307" s="93"/>
      <c r="P307" s="93"/>
      <c r="Q307" s="255"/>
      <c r="R307" s="255">
        <f>SUM(H307:Q307)</f>
        <v>203888385</v>
      </c>
    </row>
    <row r="308" spans="1:18" ht="28.5" x14ac:dyDescent="0.2">
      <c r="A308" s="114" t="s">
        <v>326</v>
      </c>
      <c r="B308" s="97"/>
      <c r="C308" s="115"/>
      <c r="D308" s="97" t="s">
        <v>219</v>
      </c>
      <c r="E308" s="116">
        <v>1</v>
      </c>
      <c r="F308" s="254">
        <f t="shared" si="70"/>
        <v>176145600</v>
      </c>
      <c r="G308" s="254"/>
      <c r="H308" s="255">
        <f>SUM(H309:H318)</f>
        <v>176145600</v>
      </c>
      <c r="I308" s="93"/>
      <c r="J308" s="93"/>
      <c r="K308" s="255">
        <f>SUM(K309:K318)</f>
        <v>0</v>
      </c>
      <c r="L308" s="93"/>
      <c r="M308" s="93"/>
      <c r="N308" s="255">
        <v>279941761</v>
      </c>
      <c r="O308" s="93"/>
      <c r="P308" s="93"/>
      <c r="Q308" s="255"/>
      <c r="R308" s="255">
        <f>SUM(H308:Q308)</f>
        <v>456087361</v>
      </c>
    </row>
    <row r="309" spans="1:18" ht="28.5" x14ac:dyDescent="0.2">
      <c r="A309" s="211" t="s">
        <v>327</v>
      </c>
      <c r="B309" s="20" t="s">
        <v>328</v>
      </c>
      <c r="C309" s="188"/>
      <c r="D309" s="188" t="s">
        <v>329</v>
      </c>
      <c r="E309" s="233">
        <v>1</v>
      </c>
      <c r="F309" s="234">
        <f t="shared" si="70"/>
        <v>4200000</v>
      </c>
      <c r="G309" s="234"/>
      <c r="H309" s="235">
        <v>4200000</v>
      </c>
      <c r="I309" s="3"/>
      <c r="J309" s="3"/>
      <c r="K309" s="235"/>
      <c r="L309" s="3"/>
      <c r="M309" s="3"/>
      <c r="N309" s="235"/>
      <c r="O309" s="3"/>
      <c r="P309" s="3"/>
      <c r="Q309" s="235"/>
      <c r="R309" s="236">
        <f t="shared" ref="R309:R316" si="73">+K309+H309</f>
        <v>4200000</v>
      </c>
    </row>
    <row r="310" spans="1:18" ht="28.5" x14ac:dyDescent="0.2">
      <c r="A310" s="211" t="s">
        <v>330</v>
      </c>
      <c r="B310" s="20" t="s">
        <v>328</v>
      </c>
      <c r="C310" s="188"/>
      <c r="D310" s="188" t="s">
        <v>329</v>
      </c>
      <c r="E310" s="233">
        <v>1</v>
      </c>
      <c r="F310" s="234">
        <f t="shared" ref="F310:F318" si="74">SUM(G310:L310)</f>
        <v>0</v>
      </c>
      <c r="G310" s="234"/>
      <c r="H310" s="235"/>
      <c r="I310" s="3"/>
      <c r="J310" s="3"/>
      <c r="K310" s="235"/>
      <c r="L310" s="3"/>
      <c r="M310" s="3"/>
      <c r="N310" s="235"/>
      <c r="O310" s="3"/>
      <c r="P310" s="3"/>
      <c r="Q310" s="235"/>
      <c r="R310" s="236">
        <f>SUM(G310:Q310)</f>
        <v>0</v>
      </c>
    </row>
    <row r="311" spans="1:18" x14ac:dyDescent="0.2">
      <c r="A311" s="211" t="s">
        <v>331</v>
      </c>
      <c r="B311" s="20" t="s">
        <v>332</v>
      </c>
      <c r="C311" s="188"/>
      <c r="D311" s="188" t="s">
        <v>17</v>
      </c>
      <c r="E311" s="233">
        <v>32</v>
      </c>
      <c r="F311" s="234">
        <f t="shared" si="74"/>
        <v>147945600</v>
      </c>
      <c r="G311" s="234"/>
      <c r="H311" s="28">
        <f>97511903+28000000+4016000+7417697+11000000</f>
        <v>147945600</v>
      </c>
      <c r="I311" s="3"/>
      <c r="J311" s="3"/>
      <c r="K311" s="235"/>
      <c r="L311" s="3"/>
      <c r="M311" s="3"/>
      <c r="N311" s="235"/>
      <c r="O311" s="3"/>
      <c r="P311" s="3"/>
      <c r="Q311" s="235"/>
      <c r="R311" s="236">
        <f t="shared" si="73"/>
        <v>147945600</v>
      </c>
    </row>
    <row r="312" spans="1:18" x14ac:dyDescent="0.2">
      <c r="A312" s="211" t="s">
        <v>333</v>
      </c>
      <c r="B312" s="20" t="s">
        <v>332</v>
      </c>
      <c r="C312" s="188"/>
      <c r="D312" s="188" t="s">
        <v>219</v>
      </c>
      <c r="E312" s="233">
        <v>1</v>
      </c>
      <c r="F312" s="234">
        <f t="shared" si="74"/>
        <v>17000000</v>
      </c>
      <c r="G312" s="234"/>
      <c r="H312" s="235">
        <v>17000000</v>
      </c>
      <c r="I312" s="3"/>
      <c r="J312" s="3"/>
      <c r="K312" s="235"/>
      <c r="L312" s="3"/>
      <c r="M312" s="3"/>
      <c r="N312" s="235"/>
      <c r="O312" s="3"/>
      <c r="P312" s="3"/>
      <c r="Q312" s="235"/>
      <c r="R312" s="236">
        <f t="shared" si="73"/>
        <v>17000000</v>
      </c>
    </row>
    <row r="313" spans="1:18" ht="28.5" x14ac:dyDescent="0.2">
      <c r="A313" s="211" t="s">
        <v>334</v>
      </c>
      <c r="B313" s="20" t="s">
        <v>12</v>
      </c>
      <c r="C313" s="188"/>
      <c r="D313" s="188" t="s">
        <v>219</v>
      </c>
      <c r="E313" s="233">
        <v>1</v>
      </c>
      <c r="F313" s="234">
        <f t="shared" si="74"/>
        <v>0</v>
      </c>
      <c r="G313" s="234"/>
      <c r="H313" s="235"/>
      <c r="I313" s="3"/>
      <c r="J313" s="3"/>
      <c r="K313" s="235"/>
      <c r="L313" s="3"/>
      <c r="M313" s="3"/>
      <c r="N313" s="235"/>
      <c r="O313" s="3"/>
      <c r="P313" s="3"/>
      <c r="Q313" s="235"/>
      <c r="R313" s="236">
        <f t="shared" si="73"/>
        <v>0</v>
      </c>
    </row>
    <row r="314" spans="1:18" ht="28.5" x14ac:dyDescent="0.2">
      <c r="A314" s="211" t="s">
        <v>335</v>
      </c>
      <c r="B314" s="20" t="s">
        <v>328</v>
      </c>
      <c r="C314" s="188"/>
      <c r="D314" s="188" t="s">
        <v>329</v>
      </c>
      <c r="E314" s="233">
        <v>1</v>
      </c>
      <c r="F314" s="234">
        <f t="shared" si="74"/>
        <v>0</v>
      </c>
      <c r="G314" s="234"/>
      <c r="H314" s="235"/>
      <c r="I314" s="3"/>
      <c r="J314" s="3"/>
      <c r="K314" s="235"/>
      <c r="L314" s="3"/>
      <c r="M314" s="3"/>
      <c r="N314" s="235"/>
      <c r="O314" s="3"/>
      <c r="P314" s="3"/>
      <c r="Q314" s="235"/>
      <c r="R314" s="236">
        <f t="shared" si="73"/>
        <v>0</v>
      </c>
    </row>
    <row r="315" spans="1:18" ht="28.5" x14ac:dyDescent="0.2">
      <c r="A315" s="211" t="s">
        <v>336</v>
      </c>
      <c r="B315" s="20" t="s">
        <v>328</v>
      </c>
      <c r="C315" s="188"/>
      <c r="D315" s="188" t="s">
        <v>337</v>
      </c>
      <c r="E315" s="233">
        <v>2</v>
      </c>
      <c r="F315" s="234">
        <f t="shared" si="74"/>
        <v>0</v>
      </c>
      <c r="G315" s="234"/>
      <c r="H315" s="235"/>
      <c r="I315" s="3"/>
      <c r="J315" s="3"/>
      <c r="K315" s="235"/>
      <c r="L315" s="3"/>
      <c r="M315" s="3"/>
      <c r="N315" s="235"/>
      <c r="O315" s="3"/>
      <c r="P315" s="3"/>
      <c r="Q315" s="235"/>
      <c r="R315" s="236">
        <f t="shared" si="73"/>
        <v>0</v>
      </c>
    </row>
    <row r="316" spans="1:18" ht="28.5" x14ac:dyDescent="0.2">
      <c r="A316" s="211" t="s">
        <v>338</v>
      </c>
      <c r="B316" s="20" t="s">
        <v>328</v>
      </c>
      <c r="C316" s="188"/>
      <c r="D316" s="188" t="s">
        <v>329</v>
      </c>
      <c r="E316" s="233">
        <v>1</v>
      </c>
      <c r="F316" s="234">
        <f t="shared" si="74"/>
        <v>7000000</v>
      </c>
      <c r="G316" s="234"/>
      <c r="H316" s="235">
        <v>7000000</v>
      </c>
      <c r="I316" s="3"/>
      <c r="J316" s="3"/>
      <c r="K316" s="235"/>
      <c r="L316" s="3"/>
      <c r="M316" s="3"/>
      <c r="N316" s="235"/>
      <c r="O316" s="3"/>
      <c r="P316" s="3"/>
      <c r="Q316" s="235"/>
      <c r="R316" s="236">
        <f t="shared" si="73"/>
        <v>7000000</v>
      </c>
    </row>
    <row r="317" spans="1:18" x14ac:dyDescent="0.2">
      <c r="A317" s="211" t="s">
        <v>339</v>
      </c>
      <c r="B317" s="20" t="s">
        <v>12</v>
      </c>
      <c r="C317" s="188"/>
      <c r="D317" s="188" t="s">
        <v>329</v>
      </c>
      <c r="E317" s="233">
        <v>1</v>
      </c>
      <c r="F317" s="234">
        <f t="shared" si="74"/>
        <v>0</v>
      </c>
      <c r="G317" s="234"/>
      <c r="H317" s="235"/>
      <c r="I317" s="3"/>
      <c r="J317" s="3"/>
      <c r="K317" s="235"/>
      <c r="L317" s="3"/>
      <c r="M317" s="3"/>
      <c r="N317" s="235">
        <v>200000000</v>
      </c>
      <c r="O317" s="3"/>
      <c r="P317" s="3"/>
      <c r="Q317" s="235"/>
      <c r="R317" s="236">
        <f>SUM(G317:Q317)</f>
        <v>200000000</v>
      </c>
    </row>
    <row r="318" spans="1:18" ht="28.5" x14ac:dyDescent="0.2">
      <c r="A318" s="211" t="s">
        <v>340</v>
      </c>
      <c r="B318" s="20" t="s">
        <v>328</v>
      </c>
      <c r="C318" s="188"/>
      <c r="D318" s="188" t="s">
        <v>219</v>
      </c>
      <c r="E318" s="233">
        <v>1</v>
      </c>
      <c r="F318" s="234">
        <f t="shared" si="74"/>
        <v>0</v>
      </c>
      <c r="G318" s="234"/>
      <c r="H318" s="235"/>
      <c r="I318" s="3"/>
      <c r="J318" s="3"/>
      <c r="K318" s="235"/>
      <c r="L318" s="3"/>
      <c r="M318" s="3"/>
      <c r="N318" s="235">
        <v>79941767</v>
      </c>
      <c r="O318" s="3"/>
      <c r="P318" s="3"/>
      <c r="Q318" s="235"/>
      <c r="R318" s="236">
        <f>SUM(G318:Q318)</f>
        <v>79941767</v>
      </c>
    </row>
    <row r="319" spans="1:18" ht="42.75" x14ac:dyDescent="0.2">
      <c r="A319" s="59" t="s">
        <v>341</v>
      </c>
      <c r="B319" s="94"/>
      <c r="C319" s="94"/>
      <c r="D319" s="94" t="s">
        <v>10</v>
      </c>
      <c r="E319" s="112">
        <v>60</v>
      </c>
      <c r="F319" s="237">
        <f t="shared" ref="F319:F326" si="75">SUM(G319:L319)</f>
        <v>18000000</v>
      </c>
      <c r="G319" s="237"/>
      <c r="H319" s="238">
        <f>+H320</f>
        <v>18000000</v>
      </c>
      <c r="I319" s="85"/>
      <c r="J319" s="85"/>
      <c r="K319" s="238">
        <f>+K320</f>
        <v>0</v>
      </c>
      <c r="L319" s="85"/>
      <c r="M319" s="85"/>
      <c r="N319" s="238">
        <f>+N320</f>
        <v>28800000</v>
      </c>
      <c r="O319" s="85"/>
      <c r="P319" s="85"/>
      <c r="Q319" s="238">
        <f>+Q320</f>
        <v>32223380</v>
      </c>
      <c r="R319" s="238">
        <f>+R320</f>
        <v>79023380</v>
      </c>
    </row>
    <row r="320" spans="1:18" ht="42.75" x14ac:dyDescent="0.2">
      <c r="A320" s="227" t="s">
        <v>342</v>
      </c>
      <c r="B320" s="228"/>
      <c r="C320" s="229"/>
      <c r="D320" s="228" t="s">
        <v>219</v>
      </c>
      <c r="E320" s="230">
        <v>1</v>
      </c>
      <c r="F320" s="231">
        <f t="shared" si="75"/>
        <v>18000000</v>
      </c>
      <c r="G320" s="231"/>
      <c r="H320" s="232">
        <v>18000000</v>
      </c>
      <c r="I320" s="3"/>
      <c r="J320" s="3"/>
      <c r="K320" s="232"/>
      <c r="L320" s="3"/>
      <c r="M320" s="3"/>
      <c r="N320" s="232">
        <v>28800000</v>
      </c>
      <c r="O320" s="3"/>
      <c r="P320" s="3"/>
      <c r="Q320" s="232">
        <v>32223380</v>
      </c>
      <c r="R320" s="232">
        <f>SUM(H320:Q320)</f>
        <v>79023380</v>
      </c>
    </row>
    <row r="321" spans="1:18" ht="57" x14ac:dyDescent="0.2">
      <c r="A321" s="59" t="s">
        <v>347</v>
      </c>
      <c r="B321" s="240"/>
      <c r="C321" s="240"/>
      <c r="D321" s="240" t="s">
        <v>10</v>
      </c>
      <c r="E321" s="247">
        <v>1</v>
      </c>
      <c r="F321" s="241">
        <f t="shared" si="75"/>
        <v>20586692</v>
      </c>
      <c r="G321" s="248"/>
      <c r="H321" s="250">
        <f>+H322+H323</f>
        <v>20586692</v>
      </c>
      <c r="I321" s="249"/>
      <c r="J321" s="249"/>
      <c r="K321" s="250"/>
      <c r="L321" s="249"/>
      <c r="M321" s="249"/>
      <c r="N321" s="250">
        <f>+N322+N323</f>
        <v>1375556259</v>
      </c>
      <c r="O321" s="249"/>
      <c r="P321" s="249"/>
      <c r="Q321" s="250"/>
      <c r="R321" s="250">
        <f>+R322+R323</f>
        <v>1396142951</v>
      </c>
    </row>
    <row r="322" spans="1:18" ht="28.5" x14ac:dyDescent="0.2">
      <c r="A322" s="227" t="s">
        <v>343</v>
      </c>
      <c r="B322" s="228" t="s">
        <v>19</v>
      </c>
      <c r="C322" s="229"/>
      <c r="D322" s="228" t="s">
        <v>219</v>
      </c>
      <c r="E322" s="230">
        <v>1</v>
      </c>
      <c r="F322" s="231">
        <f t="shared" si="75"/>
        <v>20586692</v>
      </c>
      <c r="G322" s="231"/>
      <c r="H322" s="232">
        <f>21292357-705665</f>
        <v>20586692</v>
      </c>
      <c r="I322" s="3"/>
      <c r="J322" s="3"/>
      <c r="K322" s="232"/>
      <c r="L322" s="3"/>
      <c r="M322" s="3"/>
      <c r="N322" s="232"/>
      <c r="O322" s="3"/>
      <c r="P322" s="3"/>
      <c r="Q322" s="232"/>
      <c r="R322" s="232">
        <f>SUM(H322:Q322)</f>
        <v>20586692</v>
      </c>
    </row>
    <row r="323" spans="1:18" ht="28.5" x14ac:dyDescent="0.3">
      <c r="A323" s="227" t="s">
        <v>344</v>
      </c>
      <c r="B323" s="239" t="s">
        <v>19</v>
      </c>
      <c r="C323" s="229"/>
      <c r="D323" s="188" t="s">
        <v>219</v>
      </c>
      <c r="E323" s="233">
        <v>1</v>
      </c>
      <c r="F323" s="231">
        <f t="shared" si="75"/>
        <v>0</v>
      </c>
      <c r="G323" s="231"/>
      <c r="H323" s="232">
        <v>0</v>
      </c>
      <c r="I323" s="3"/>
      <c r="J323" s="3"/>
      <c r="K323" s="232">
        <v>0</v>
      </c>
      <c r="L323" s="3"/>
      <c r="M323" s="3"/>
      <c r="N323" s="232">
        <f>1375556259+8853665-8853665</f>
        <v>1375556259</v>
      </c>
      <c r="O323" s="3"/>
      <c r="P323" s="3"/>
      <c r="Q323" s="232"/>
      <c r="R323" s="232">
        <f>SUM(H323:Q323)</f>
        <v>1375556259</v>
      </c>
    </row>
    <row r="324" spans="1:18" ht="42.75" x14ac:dyDescent="0.2">
      <c r="A324" s="171" t="s">
        <v>228</v>
      </c>
      <c r="B324" s="240"/>
      <c r="C324" s="240"/>
      <c r="D324" s="240" t="s">
        <v>219</v>
      </c>
      <c r="E324" s="240">
        <v>1</v>
      </c>
      <c r="F324" s="241">
        <f t="shared" si="75"/>
        <v>252206594</v>
      </c>
      <c r="G324" s="241"/>
      <c r="H324" s="238">
        <f>+H325+H326</f>
        <v>252206594</v>
      </c>
      <c r="I324" s="85"/>
      <c r="J324" s="85"/>
      <c r="K324" s="238">
        <f>+K325+K326</f>
        <v>0</v>
      </c>
      <c r="L324" s="85"/>
      <c r="M324" s="85"/>
      <c r="N324" s="238">
        <f>+N325+N326</f>
        <v>0</v>
      </c>
      <c r="O324" s="85"/>
      <c r="P324" s="85"/>
      <c r="Q324" s="238">
        <f>+Q325+Q326</f>
        <v>0</v>
      </c>
      <c r="R324" s="238">
        <f>+K324+H324</f>
        <v>252206594</v>
      </c>
    </row>
    <row r="325" spans="1:18" ht="42.75" x14ac:dyDescent="0.2">
      <c r="A325" s="211" t="s">
        <v>345</v>
      </c>
      <c r="B325" s="188" t="s">
        <v>36</v>
      </c>
      <c r="C325" s="188">
        <v>4921</v>
      </c>
      <c r="D325" s="242" t="s">
        <v>219</v>
      </c>
      <c r="E325" s="242">
        <v>1</v>
      </c>
      <c r="F325" s="243">
        <f t="shared" si="75"/>
        <v>3000000</v>
      </c>
      <c r="G325" s="243"/>
      <c r="H325" s="244">
        <v>3000000</v>
      </c>
      <c r="I325" s="3"/>
      <c r="J325" s="3"/>
      <c r="K325" s="244"/>
      <c r="L325" s="3"/>
      <c r="M325" s="3"/>
      <c r="N325" s="244"/>
      <c r="O325" s="3"/>
      <c r="P325" s="3"/>
      <c r="Q325" s="244"/>
      <c r="R325" s="236">
        <f>+K325+H325</f>
        <v>3000000</v>
      </c>
    </row>
    <row r="326" spans="1:18" x14ac:dyDescent="0.2">
      <c r="A326" s="227" t="s">
        <v>26</v>
      </c>
      <c r="B326" s="228"/>
      <c r="C326" s="229"/>
      <c r="D326" s="228"/>
      <c r="E326" s="230"/>
      <c r="F326" s="231">
        <f t="shared" si="75"/>
        <v>249206594</v>
      </c>
      <c r="G326" s="231"/>
      <c r="H326" s="232">
        <v>249206594</v>
      </c>
      <c r="I326" s="3"/>
      <c r="J326" s="3"/>
      <c r="K326" s="232"/>
      <c r="L326" s="3"/>
      <c r="M326" s="3"/>
      <c r="N326" s="232"/>
      <c r="O326" s="3"/>
      <c r="P326" s="3"/>
      <c r="Q326" s="232"/>
      <c r="R326" s="232">
        <f>+H326</f>
        <v>249206594</v>
      </c>
    </row>
    <row r="327" spans="1:18" ht="15" x14ac:dyDescent="0.25">
      <c r="A327" s="251" t="s">
        <v>189</v>
      </c>
      <c r="B327" s="251"/>
      <c r="C327" s="251"/>
      <c r="D327" s="242"/>
      <c r="E327" s="242"/>
      <c r="F327" s="245">
        <f>+F324+F321+F319+F306+F305+F302</f>
        <v>921189221.75999999</v>
      </c>
      <c r="G327" s="245">
        <f>+G324+G321+G319+G306+G305+G302</f>
        <v>0</v>
      </c>
      <c r="H327" s="245">
        <f>+H324+H321+H319+H306+H305+H302</f>
        <v>749989221.39999998</v>
      </c>
      <c r="I327" s="245">
        <f t="shared" ref="I327:J327" si="76">+I324+I321+I319+I306+I305+I302</f>
        <v>0</v>
      </c>
      <c r="J327" s="245">
        <f t="shared" si="76"/>
        <v>0</v>
      </c>
      <c r="K327" s="245">
        <f>+K324+K321+K319+K306+K305+K302</f>
        <v>171200000.35999998</v>
      </c>
      <c r="L327" s="245">
        <f t="shared" ref="L327:M327" si="77">+L324+L321+L319+L306+L305+L302</f>
        <v>0</v>
      </c>
      <c r="M327" s="245">
        <f t="shared" si="77"/>
        <v>0</v>
      </c>
      <c r="N327" s="245">
        <f>+N324+N321+N319+N306+N305+N302</f>
        <v>1684298020</v>
      </c>
      <c r="O327" s="245">
        <f>+O324+O321+O319+O306+O305+O302</f>
        <v>0</v>
      </c>
      <c r="P327" s="245">
        <f>+P324+P321+P319+P306+P305+P302</f>
        <v>0</v>
      </c>
      <c r="Q327" s="245">
        <f>+Q324+Q321+Q319+Q306+Q305+Q302</f>
        <v>43983955</v>
      </c>
      <c r="R327" s="245">
        <f>+R324+R321+R319+R306+R305+R302</f>
        <v>2649471196.7600002</v>
      </c>
    </row>
  </sheetData>
  <mergeCells count="156">
    <mergeCell ref="M300:Q300"/>
    <mergeCell ref="R300:R301"/>
    <mergeCell ref="G300:L300"/>
    <mergeCell ref="A300:A301"/>
    <mergeCell ref="B300:B301"/>
    <mergeCell ref="C300:C301"/>
    <mergeCell ref="D300:D301"/>
    <mergeCell ref="E300:E301"/>
    <mergeCell ref="F300:F301"/>
    <mergeCell ref="A286:R286"/>
    <mergeCell ref="A298:R298"/>
    <mergeCell ref="A299:R299"/>
    <mergeCell ref="G287:L287"/>
    <mergeCell ref="M287:Q287"/>
    <mergeCell ref="R287:R288"/>
    <mergeCell ref="F287:F288"/>
    <mergeCell ref="E287:E288"/>
    <mergeCell ref="D287:D288"/>
    <mergeCell ref="C287:C288"/>
    <mergeCell ref="B287:B288"/>
    <mergeCell ref="A287:A288"/>
    <mergeCell ref="M276:Q276"/>
    <mergeCell ref="R276:R277"/>
    <mergeCell ref="A276:A277"/>
    <mergeCell ref="B276:B277"/>
    <mergeCell ref="C276:C277"/>
    <mergeCell ref="D276:D277"/>
    <mergeCell ref="E276:E277"/>
    <mergeCell ref="F276:F277"/>
    <mergeCell ref="G276:L276"/>
    <mergeCell ref="A285:R285"/>
    <mergeCell ref="A233:R233"/>
    <mergeCell ref="A274:R274"/>
    <mergeCell ref="A275:R275"/>
    <mergeCell ref="A265:R265"/>
    <mergeCell ref="A266:A267"/>
    <mergeCell ref="M266:Q266"/>
    <mergeCell ref="R266:R267"/>
    <mergeCell ref="G266:L266"/>
    <mergeCell ref="B266:B267"/>
    <mergeCell ref="C266:C267"/>
    <mergeCell ref="D266:D267"/>
    <mergeCell ref="E266:E267"/>
    <mergeCell ref="F266:F267"/>
    <mergeCell ref="A244:A245"/>
    <mergeCell ref="B244:B245"/>
    <mergeCell ref="C244:C245"/>
    <mergeCell ref="D244:D245"/>
    <mergeCell ref="E244:E245"/>
    <mergeCell ref="F244:F245"/>
    <mergeCell ref="R251:R252"/>
    <mergeCell ref="M251:Q251"/>
    <mergeCell ref="G251:L251"/>
    <mergeCell ref="F251:F252"/>
    <mergeCell ref="E251:E252"/>
    <mergeCell ref="D251:D252"/>
    <mergeCell ref="C251:C252"/>
    <mergeCell ref="B251:B252"/>
    <mergeCell ref="A251:A252"/>
    <mergeCell ref="A250:R250"/>
    <mergeCell ref="R235:R236"/>
    <mergeCell ref="A214:A215"/>
    <mergeCell ref="G214:L214"/>
    <mergeCell ref="M214:Q214"/>
    <mergeCell ref="M235:Q235"/>
    <mergeCell ref="G235:L235"/>
    <mergeCell ref="A234:R234"/>
    <mergeCell ref="A242:R242"/>
    <mergeCell ref="A243:R243"/>
    <mergeCell ref="A249:F249"/>
    <mergeCell ref="G244:L244"/>
    <mergeCell ref="M244:Q244"/>
    <mergeCell ref="R244:R245"/>
    <mergeCell ref="C64:C65"/>
    <mergeCell ref="D64:D65"/>
    <mergeCell ref="E64:E65"/>
    <mergeCell ref="D37:D38"/>
    <mergeCell ref="E37:E38"/>
    <mergeCell ref="F64:F65"/>
    <mergeCell ref="R214:R215"/>
    <mergeCell ref="G190:L190"/>
    <mergeCell ref="M190:Q190"/>
    <mergeCell ref="R64:R65"/>
    <mergeCell ref="A62:R62"/>
    <mergeCell ref="A63:R63"/>
    <mergeCell ref="G64:L64"/>
    <mergeCell ref="M64:Q64"/>
    <mergeCell ref="A64:A65"/>
    <mergeCell ref="B64:B65"/>
    <mergeCell ref="A147:R147"/>
    <mergeCell ref="R148:R149"/>
    <mergeCell ref="A163:R163"/>
    <mergeCell ref="G164:L164"/>
    <mergeCell ref="M164:Q164"/>
    <mergeCell ref="A164:A165"/>
    <mergeCell ref="B164:B165"/>
    <mergeCell ref="C164:C165"/>
    <mergeCell ref="A1:R1"/>
    <mergeCell ref="A2:R2"/>
    <mergeCell ref="A3:R3"/>
    <mergeCell ref="A4:R4"/>
    <mergeCell ref="G5:L5"/>
    <mergeCell ref="M5:Q5"/>
    <mergeCell ref="A5:A6"/>
    <mergeCell ref="B5:B6"/>
    <mergeCell ref="C5:C6"/>
    <mergeCell ref="D5:D6"/>
    <mergeCell ref="E5:E6"/>
    <mergeCell ref="F5:F6"/>
    <mergeCell ref="R5:R6"/>
    <mergeCell ref="A18:R18"/>
    <mergeCell ref="M19:Q19"/>
    <mergeCell ref="G19:L19"/>
    <mergeCell ref="A36:R36"/>
    <mergeCell ref="G37:L37"/>
    <mergeCell ref="M37:R37"/>
    <mergeCell ref="R19:R20"/>
    <mergeCell ref="F19:F20"/>
    <mergeCell ref="E19:E20"/>
    <mergeCell ref="D19:D20"/>
    <mergeCell ref="C19:C20"/>
    <mergeCell ref="B19:B20"/>
    <mergeCell ref="B37:B38"/>
    <mergeCell ref="C37:C38"/>
    <mergeCell ref="A19:A20"/>
    <mergeCell ref="A37:A38"/>
    <mergeCell ref="F37:F38"/>
    <mergeCell ref="D164:D165"/>
    <mergeCell ref="E164:E165"/>
    <mergeCell ref="F164:F165"/>
    <mergeCell ref="R164:R165"/>
    <mergeCell ref="M148:Q148"/>
    <mergeCell ref="G148:L148"/>
    <mergeCell ref="A148:A149"/>
    <mergeCell ref="B148:B149"/>
    <mergeCell ref="C148:C149"/>
    <mergeCell ref="D148:D149"/>
    <mergeCell ref="E148:E149"/>
    <mergeCell ref="F148:F149"/>
    <mergeCell ref="AB191:AE191"/>
    <mergeCell ref="V190:AF190"/>
    <mergeCell ref="A213:R213"/>
    <mergeCell ref="F214:F215"/>
    <mergeCell ref="E214:E215"/>
    <mergeCell ref="D214:D215"/>
    <mergeCell ref="C214:C215"/>
    <mergeCell ref="B214:B215"/>
    <mergeCell ref="A188:R188"/>
    <mergeCell ref="A189:R189"/>
    <mergeCell ref="A190:A191"/>
    <mergeCell ref="B190:B191"/>
    <mergeCell ref="R190:R191"/>
    <mergeCell ref="C190:C191"/>
    <mergeCell ref="D190:D191"/>
    <mergeCell ref="E190:E191"/>
    <mergeCell ref="F190:F191"/>
  </mergeCells>
  <pageMargins left="0.7" right="0.7" top="0.75" bottom="0.75" header="0.3" footer="0.3"/>
  <pageSetup orientation="portrait" r:id="rId1"/>
  <ignoredErrors>
    <ignoredError sqref="R129:R132 G146" evalError="1"/>
    <ignoredError sqref="H14 R34 R57 R59 R48 R69 R72 R74 R80 R83 R113 H181 R180 F182 R197 R220:R221 R222 R310" formula="1"/>
    <ignoredError sqref="M7 R8:R13 R15:R16 R24:R25 R23 R31 R33 J51:L51 G51:I51 F47 F54 R52:R53 F110:F112 R85:R87 R89:R100 R102:R112 F134:F141 I133 F89:F100 F102:F108 F119 F143:F144 F158:F159 F155 F153 H150:L150 R156 R158:R161 F151 F167 F178:F179 F183:F184 F170:F172 F174:F175 F186 R205:R206 G224:L224" formulaRange="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13" workbookViewId="0">
      <selection activeCell="B22" sqref="B22:C22"/>
    </sheetView>
  </sheetViews>
  <sheetFormatPr baseColWidth="10" defaultRowHeight="15" x14ac:dyDescent="0.25"/>
  <cols>
    <col min="2" max="2" width="52.140625" customWidth="1"/>
    <col min="3" max="3" width="57.28515625" customWidth="1"/>
  </cols>
  <sheetData>
    <row r="1" spans="1:3" x14ac:dyDescent="0.25">
      <c r="A1" s="265"/>
      <c r="B1" s="663" t="s">
        <v>604</v>
      </c>
      <c r="C1" s="663"/>
    </row>
    <row r="2" spans="1:3" ht="17.25" x14ac:dyDescent="0.25">
      <c r="A2" s="265"/>
      <c r="B2" s="664" t="s">
        <v>1137</v>
      </c>
      <c r="C2" s="664"/>
    </row>
    <row r="3" spans="1:3" ht="77.25" customHeight="1" x14ac:dyDescent="0.25">
      <c r="A3" s="265"/>
      <c r="B3" s="668" t="s">
        <v>1142</v>
      </c>
      <c r="C3" s="668"/>
    </row>
    <row r="4" spans="1:3" ht="39.75" customHeight="1" x14ac:dyDescent="0.25">
      <c r="A4" s="265"/>
      <c r="B4" s="668" t="s">
        <v>1136</v>
      </c>
      <c r="C4" s="668"/>
    </row>
    <row r="5" spans="1:3" ht="15.75" x14ac:dyDescent="0.25">
      <c r="A5" s="265"/>
      <c r="B5" s="441" t="s">
        <v>613</v>
      </c>
      <c r="C5" s="442" t="s">
        <v>1138</v>
      </c>
    </row>
    <row r="6" spans="1:3" ht="45" x14ac:dyDescent="0.25">
      <c r="A6" s="265"/>
      <c r="B6" s="444" t="s">
        <v>1139</v>
      </c>
      <c r="C6" s="445" t="s">
        <v>1143</v>
      </c>
    </row>
    <row r="7" spans="1:3" ht="45" x14ac:dyDescent="0.25">
      <c r="A7" s="265"/>
      <c r="B7" s="446" t="s">
        <v>1140</v>
      </c>
      <c r="C7" s="447" t="s">
        <v>1144</v>
      </c>
    </row>
    <row r="8" spans="1:3" ht="45" x14ac:dyDescent="0.25">
      <c r="A8" s="265"/>
      <c r="B8" s="446" t="s">
        <v>1141</v>
      </c>
      <c r="C8" s="445" t="s">
        <v>1144</v>
      </c>
    </row>
    <row r="9" spans="1:3" ht="105" x14ac:dyDescent="0.25">
      <c r="A9" s="265"/>
      <c r="B9" s="448" t="s">
        <v>1145</v>
      </c>
      <c r="C9" s="447" t="s">
        <v>1158</v>
      </c>
    </row>
    <row r="10" spans="1:3" ht="75" x14ac:dyDescent="0.25">
      <c r="A10" s="265"/>
      <c r="B10" s="665" t="s">
        <v>1146</v>
      </c>
      <c r="C10" s="449" t="s">
        <v>1147</v>
      </c>
    </row>
    <row r="11" spans="1:3" ht="30" x14ac:dyDescent="0.25">
      <c r="A11" s="265"/>
      <c r="B11" s="666"/>
      <c r="C11" s="449" t="s">
        <v>1148</v>
      </c>
    </row>
    <row r="12" spans="1:3" ht="30" x14ac:dyDescent="0.25">
      <c r="A12" s="265"/>
      <c r="B12" s="666"/>
      <c r="C12" s="450" t="s">
        <v>1149</v>
      </c>
    </row>
    <row r="13" spans="1:3" x14ac:dyDescent="0.25">
      <c r="A13" s="265"/>
      <c r="B13" s="667"/>
      <c r="C13" s="449" t="s">
        <v>1150</v>
      </c>
    </row>
    <row r="14" spans="1:3" ht="31.5" x14ac:dyDescent="0.25">
      <c r="A14" s="265"/>
      <c r="B14" s="452" t="s">
        <v>1160</v>
      </c>
      <c r="C14" s="451" t="s">
        <v>1159</v>
      </c>
    </row>
    <row r="15" spans="1:3" x14ac:dyDescent="0.25">
      <c r="A15" s="265"/>
      <c r="B15" s="665" t="s">
        <v>1151</v>
      </c>
      <c r="C15" s="453" t="s">
        <v>1152</v>
      </c>
    </row>
    <row r="16" spans="1:3" x14ac:dyDescent="0.25">
      <c r="A16" s="265"/>
      <c r="B16" s="666"/>
      <c r="C16" s="453" t="s">
        <v>1153</v>
      </c>
    </row>
    <row r="17" spans="1:4" x14ac:dyDescent="0.25">
      <c r="A17" s="265"/>
      <c r="B17" s="666"/>
      <c r="C17" s="453" t="s">
        <v>1154</v>
      </c>
    </row>
    <row r="18" spans="1:4" x14ac:dyDescent="0.25">
      <c r="A18" s="265"/>
      <c r="B18" s="666"/>
      <c r="C18" s="454" t="s">
        <v>1155</v>
      </c>
    </row>
    <row r="19" spans="1:4" ht="30" x14ac:dyDescent="0.25">
      <c r="A19" s="265"/>
      <c r="B19" s="667"/>
      <c r="C19" s="454" t="s">
        <v>1161</v>
      </c>
    </row>
    <row r="20" spans="1:4" ht="30" x14ac:dyDescent="0.25">
      <c r="A20" s="265"/>
      <c r="B20" s="444" t="s">
        <v>1156</v>
      </c>
      <c r="C20" s="455" t="s">
        <v>1162</v>
      </c>
      <c r="D20" s="443"/>
    </row>
    <row r="21" spans="1:4" ht="30" x14ac:dyDescent="0.25">
      <c r="A21" s="265"/>
      <c r="B21" s="444" t="s">
        <v>1157</v>
      </c>
      <c r="C21" s="456" t="s">
        <v>1163</v>
      </c>
      <c r="D21" s="443"/>
    </row>
    <row r="22" spans="1:4" x14ac:dyDescent="0.25">
      <c r="B22" s="662" t="s">
        <v>1164</v>
      </c>
      <c r="C22" s="662"/>
    </row>
    <row r="23" spans="1:4" x14ac:dyDescent="0.25">
      <c r="B23" s="440"/>
    </row>
  </sheetData>
  <mergeCells count="7">
    <mergeCell ref="B22:C22"/>
    <mergeCell ref="B1:C1"/>
    <mergeCell ref="B2:C2"/>
    <mergeCell ref="B10:B13"/>
    <mergeCell ref="B15:B19"/>
    <mergeCell ref="B3:C3"/>
    <mergeCell ref="B4:C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I40" sqref="I40"/>
    </sheetView>
  </sheetViews>
  <sheetFormatPr baseColWidth="10" defaultRowHeight="15" x14ac:dyDescent="0.25"/>
  <cols>
    <col min="1" max="1" width="5.28515625" customWidth="1"/>
    <col min="4" max="4" width="12.42578125" customWidth="1"/>
    <col min="9" max="9" width="35.5703125" customWidth="1"/>
  </cols>
  <sheetData>
    <row r="1" spans="1:10" x14ac:dyDescent="0.25">
      <c r="A1" s="265"/>
      <c r="B1" s="265"/>
      <c r="C1" s="265"/>
      <c r="D1" s="265"/>
      <c r="E1" s="265"/>
      <c r="F1" s="265"/>
      <c r="G1" s="265"/>
      <c r="H1" s="265"/>
      <c r="I1" s="265"/>
      <c r="J1" s="265"/>
    </row>
    <row r="2" spans="1:10" x14ac:dyDescent="0.25">
      <c r="A2" s="265"/>
      <c r="B2" s="265"/>
      <c r="C2" s="265"/>
      <c r="D2" s="265"/>
      <c r="E2" s="265"/>
      <c r="F2" s="265"/>
      <c r="G2" s="265"/>
      <c r="H2" s="265"/>
      <c r="I2" s="265"/>
      <c r="J2" s="265"/>
    </row>
    <row r="3" spans="1:10" x14ac:dyDescent="0.25">
      <c r="A3" s="265"/>
      <c r="B3" s="669" t="s">
        <v>1165</v>
      </c>
      <c r="C3" s="669"/>
      <c r="D3" s="669"/>
      <c r="E3" s="669"/>
      <c r="F3" s="669"/>
      <c r="G3" s="669"/>
      <c r="H3" s="669"/>
      <c r="I3" s="669"/>
      <c r="J3" s="265"/>
    </row>
    <row r="4" spans="1:10" x14ac:dyDescent="0.25">
      <c r="A4" s="265"/>
      <c r="B4" s="265"/>
      <c r="C4" s="265"/>
      <c r="D4" s="265"/>
      <c r="E4" s="265"/>
      <c r="F4" s="265"/>
      <c r="G4" s="265"/>
      <c r="H4" s="265"/>
      <c r="I4" s="265"/>
      <c r="J4" s="265"/>
    </row>
    <row r="5" spans="1:10" x14ac:dyDescent="0.25">
      <c r="A5" s="265"/>
      <c r="B5" s="265"/>
      <c r="C5" s="265"/>
      <c r="D5" s="265"/>
      <c r="E5" s="265"/>
      <c r="F5" s="265"/>
      <c r="G5" s="265"/>
      <c r="H5" s="265"/>
      <c r="I5" s="265"/>
      <c r="J5" s="265"/>
    </row>
    <row r="6" spans="1:10" x14ac:dyDescent="0.25">
      <c r="A6" s="265"/>
      <c r="B6" s="265"/>
      <c r="C6" s="265"/>
      <c r="D6" s="265"/>
      <c r="E6" s="265"/>
      <c r="F6" s="265"/>
      <c r="G6" s="265"/>
      <c r="H6" s="265"/>
      <c r="I6" s="265"/>
      <c r="J6" s="265"/>
    </row>
    <row r="7" spans="1:10" x14ac:dyDescent="0.25">
      <c r="A7" s="265"/>
      <c r="B7" s="265"/>
      <c r="C7" s="265"/>
      <c r="D7" s="265"/>
      <c r="E7" s="265"/>
      <c r="F7" s="265"/>
      <c r="G7" s="265"/>
      <c r="H7" s="265"/>
      <c r="I7" s="265"/>
      <c r="J7" s="265"/>
    </row>
    <row r="8" spans="1:10" x14ac:dyDescent="0.25">
      <c r="A8" s="265"/>
      <c r="B8" s="265"/>
      <c r="C8" s="265"/>
      <c r="D8" s="265"/>
      <c r="E8" s="265"/>
      <c r="F8" s="265"/>
      <c r="G8" s="265"/>
      <c r="H8" s="265"/>
      <c r="I8" s="265"/>
      <c r="J8" s="265"/>
    </row>
    <row r="9" spans="1:10" x14ac:dyDescent="0.25">
      <c r="A9" s="265"/>
      <c r="B9" s="265"/>
      <c r="C9" s="265"/>
      <c r="D9" s="265"/>
      <c r="E9" s="265"/>
      <c r="F9" s="265"/>
      <c r="G9" s="265"/>
      <c r="H9" s="265"/>
      <c r="I9" s="265"/>
      <c r="J9" s="265"/>
    </row>
    <row r="10" spans="1:10" x14ac:dyDescent="0.25">
      <c r="A10" s="265"/>
      <c r="B10" s="265"/>
      <c r="C10" s="265"/>
      <c r="D10" s="265"/>
      <c r="E10" s="265"/>
      <c r="F10" s="265"/>
      <c r="G10" s="265"/>
      <c r="H10" s="265"/>
      <c r="I10" s="265"/>
      <c r="J10" s="265"/>
    </row>
    <row r="11" spans="1:10" x14ac:dyDescent="0.25">
      <c r="A11" s="265"/>
      <c r="B11" s="265"/>
      <c r="C11" s="265"/>
      <c r="D11" s="265"/>
      <c r="E11" s="265"/>
      <c r="F11" s="265"/>
      <c r="G11" s="265"/>
      <c r="H11" s="265"/>
      <c r="I11" s="265"/>
      <c r="J11" s="265"/>
    </row>
    <row r="12" spans="1:10" x14ac:dyDescent="0.25">
      <c r="A12" s="265"/>
      <c r="B12" s="265"/>
      <c r="C12" s="265"/>
      <c r="D12" s="265"/>
      <c r="E12" s="265"/>
      <c r="F12" s="265"/>
      <c r="G12" s="265"/>
      <c r="H12" s="265"/>
      <c r="I12" s="265"/>
      <c r="J12" s="265"/>
    </row>
    <row r="13" spans="1:10" x14ac:dyDescent="0.25">
      <c r="A13" s="265"/>
      <c r="B13" s="265"/>
      <c r="C13" s="265"/>
      <c r="D13" s="265"/>
      <c r="E13" s="265"/>
      <c r="F13" s="265"/>
      <c r="G13" s="265"/>
      <c r="H13" s="265"/>
      <c r="I13" s="265"/>
      <c r="J13" s="265"/>
    </row>
    <row r="14" spans="1:10" x14ac:dyDescent="0.25">
      <c r="A14" s="265"/>
      <c r="B14" s="265"/>
      <c r="C14" s="265"/>
      <c r="D14" s="265"/>
      <c r="E14" s="265"/>
      <c r="F14" s="265"/>
      <c r="G14" s="265"/>
      <c r="H14" s="265"/>
      <c r="I14" s="265"/>
      <c r="J14" s="265"/>
    </row>
    <row r="15" spans="1:10" x14ac:dyDescent="0.25">
      <c r="A15" s="265"/>
      <c r="B15" s="265"/>
      <c r="C15" s="265"/>
      <c r="D15" s="265"/>
      <c r="E15" s="265"/>
      <c r="F15" s="265"/>
      <c r="G15" s="265"/>
      <c r="H15" s="265"/>
      <c r="I15" s="265"/>
      <c r="J15" s="265"/>
    </row>
    <row r="16" spans="1:10" x14ac:dyDescent="0.25">
      <c r="A16" s="265"/>
      <c r="B16" s="265"/>
      <c r="C16" s="265"/>
      <c r="D16" s="265"/>
      <c r="E16" s="265"/>
      <c r="F16" s="265"/>
      <c r="G16" s="265"/>
      <c r="H16" s="265"/>
      <c r="I16" s="265"/>
      <c r="J16" s="265"/>
    </row>
    <row r="17" spans="1:10" x14ac:dyDescent="0.25">
      <c r="A17" s="265"/>
      <c r="B17" s="265"/>
      <c r="C17" s="265"/>
      <c r="D17" s="265"/>
      <c r="E17" s="265"/>
      <c r="F17" s="265"/>
      <c r="G17" s="265"/>
      <c r="H17" s="265"/>
      <c r="I17" s="265"/>
      <c r="J17" s="265"/>
    </row>
    <row r="18" spans="1:10" x14ac:dyDescent="0.25">
      <c r="A18" s="265"/>
      <c r="B18" s="265"/>
      <c r="C18" s="265"/>
      <c r="D18" s="265"/>
      <c r="E18" s="265"/>
      <c r="F18" s="265"/>
      <c r="G18" s="265"/>
      <c r="H18" s="265"/>
      <c r="I18" s="265"/>
      <c r="J18" s="265"/>
    </row>
    <row r="19" spans="1:10" x14ac:dyDescent="0.25">
      <c r="A19" s="265"/>
      <c r="B19" s="265"/>
      <c r="C19" s="265"/>
      <c r="D19" s="265"/>
      <c r="E19" s="265"/>
      <c r="F19" s="265"/>
      <c r="G19" s="265"/>
      <c r="H19" s="265"/>
      <c r="I19" s="265"/>
      <c r="J19" s="265"/>
    </row>
    <row r="20" spans="1:10" x14ac:dyDescent="0.25">
      <c r="A20" s="265"/>
      <c r="B20" s="265"/>
      <c r="C20" s="265"/>
      <c r="D20" s="265"/>
      <c r="E20" s="265"/>
      <c r="F20" s="265"/>
      <c r="G20" s="265"/>
      <c r="H20" s="265"/>
      <c r="I20" s="265"/>
      <c r="J20" s="265"/>
    </row>
    <row r="21" spans="1:10" x14ac:dyDescent="0.25">
      <c r="A21" s="265"/>
      <c r="B21" s="265"/>
      <c r="C21" s="265"/>
      <c r="D21" s="265"/>
      <c r="E21" s="265"/>
      <c r="F21" s="265"/>
      <c r="G21" s="265"/>
      <c r="H21" s="265"/>
      <c r="I21" s="265"/>
      <c r="J21" s="265"/>
    </row>
    <row r="22" spans="1:10" x14ac:dyDescent="0.25">
      <c r="A22" s="265"/>
      <c r="B22" s="265"/>
      <c r="C22" s="265"/>
      <c r="D22" s="265"/>
      <c r="E22" s="265"/>
      <c r="F22" s="265"/>
      <c r="G22" s="265"/>
      <c r="H22" s="265"/>
      <c r="I22" s="265"/>
      <c r="J22" s="265"/>
    </row>
    <row r="23" spans="1:10" x14ac:dyDescent="0.25">
      <c r="A23" s="265"/>
      <c r="B23" s="265"/>
      <c r="C23" s="265"/>
      <c r="D23" s="265"/>
      <c r="E23" s="265"/>
      <c r="F23" s="265"/>
      <c r="G23" s="265"/>
      <c r="H23" s="265"/>
      <c r="I23" s="265"/>
      <c r="J23" s="265"/>
    </row>
    <row r="24" spans="1:10" x14ac:dyDescent="0.25">
      <c r="A24" s="265"/>
      <c r="B24" s="265"/>
      <c r="C24" s="265"/>
      <c r="D24" s="265"/>
      <c r="E24" s="265"/>
      <c r="F24" s="265"/>
      <c r="G24" s="265"/>
      <c r="H24" s="265"/>
      <c r="I24" s="265"/>
      <c r="J24" s="265"/>
    </row>
    <row r="25" spans="1:10" x14ac:dyDescent="0.25">
      <c r="A25" s="265"/>
      <c r="B25" s="265"/>
      <c r="C25" s="265"/>
      <c r="D25" s="265"/>
      <c r="E25" s="265"/>
      <c r="F25" s="265"/>
      <c r="G25" s="265"/>
      <c r="H25" s="265"/>
      <c r="I25" s="265"/>
      <c r="J25" s="265"/>
    </row>
    <row r="26" spans="1:10" x14ac:dyDescent="0.25">
      <c r="A26" s="265"/>
      <c r="B26" s="265"/>
      <c r="C26" s="265"/>
      <c r="D26" s="265"/>
      <c r="E26" s="265"/>
      <c r="F26" s="265"/>
      <c r="G26" s="265"/>
      <c r="H26" s="265"/>
      <c r="I26" s="265"/>
      <c r="J26" s="265"/>
    </row>
    <row r="27" spans="1:10" x14ac:dyDescent="0.25">
      <c r="A27" s="265"/>
      <c r="B27" s="265"/>
      <c r="C27" s="265"/>
      <c r="D27" s="265"/>
      <c r="E27" s="265"/>
      <c r="F27" s="265"/>
      <c r="G27" s="265"/>
      <c r="H27" s="265"/>
      <c r="I27" s="265"/>
      <c r="J27" s="265"/>
    </row>
    <row r="28" spans="1:10" x14ac:dyDescent="0.25">
      <c r="A28" s="265"/>
      <c r="B28" s="265"/>
      <c r="C28" s="265"/>
      <c r="D28" s="265"/>
      <c r="E28" s="265"/>
      <c r="F28" s="265"/>
      <c r="G28" s="265"/>
      <c r="H28" s="265"/>
      <c r="I28" s="265"/>
      <c r="J28" s="265"/>
    </row>
    <row r="29" spans="1:10" x14ac:dyDescent="0.25">
      <c r="A29" s="265"/>
      <c r="B29" s="265"/>
      <c r="C29" s="265"/>
      <c r="D29" s="265"/>
      <c r="E29" s="265"/>
      <c r="F29" s="265"/>
      <c r="G29" s="265"/>
      <c r="H29" s="265"/>
      <c r="I29" s="265"/>
      <c r="J29" s="265"/>
    </row>
    <row r="30" spans="1:10" x14ac:dyDescent="0.25">
      <c r="A30" s="265"/>
      <c r="B30" s="265"/>
      <c r="C30" s="265"/>
      <c r="D30" s="265"/>
      <c r="E30" s="265"/>
      <c r="F30" s="265"/>
      <c r="G30" s="265"/>
      <c r="H30" s="265"/>
      <c r="I30" s="265"/>
      <c r="J30" s="265"/>
    </row>
    <row r="31" spans="1:10" x14ac:dyDescent="0.25">
      <c r="A31" s="265"/>
      <c r="B31" s="265"/>
      <c r="C31" s="265"/>
      <c r="D31" s="265"/>
      <c r="E31" s="265"/>
      <c r="F31" s="265"/>
      <c r="G31" s="265"/>
      <c r="H31" s="265"/>
      <c r="I31" s="265"/>
      <c r="J31" s="265"/>
    </row>
    <row r="32" spans="1:10" x14ac:dyDescent="0.25">
      <c r="A32" s="265"/>
      <c r="B32" s="265"/>
      <c r="C32" s="265"/>
      <c r="D32" s="265"/>
      <c r="E32" s="265"/>
      <c r="F32" s="265"/>
      <c r="G32" s="265"/>
      <c r="H32" s="265"/>
      <c r="I32" s="265"/>
      <c r="J32" s="265"/>
    </row>
    <row r="33" spans="1:10" x14ac:dyDescent="0.25">
      <c r="A33" s="265"/>
      <c r="B33" s="265"/>
      <c r="C33" s="265"/>
      <c r="D33" s="265"/>
      <c r="E33" s="265"/>
      <c r="F33" s="265"/>
      <c r="G33" s="265"/>
      <c r="H33" s="265"/>
      <c r="I33" s="265"/>
      <c r="J33" s="265"/>
    </row>
    <row r="34" spans="1:10" x14ac:dyDescent="0.25">
      <c r="A34" s="265"/>
      <c r="B34" s="265"/>
      <c r="C34" s="265"/>
      <c r="D34" s="265"/>
      <c r="E34" s="265"/>
      <c r="F34" s="265"/>
      <c r="G34" s="265"/>
      <c r="H34" s="265"/>
      <c r="I34" s="265"/>
      <c r="J34" s="265"/>
    </row>
    <row r="35" spans="1:10" x14ac:dyDescent="0.25">
      <c r="A35" s="265"/>
      <c r="B35" s="265"/>
      <c r="C35" s="265"/>
      <c r="D35" s="265"/>
      <c r="E35" s="265"/>
      <c r="F35" s="265"/>
      <c r="G35" s="265"/>
      <c r="H35" s="265"/>
      <c r="I35" s="265"/>
      <c r="J35" s="265"/>
    </row>
    <row r="36" spans="1:10" x14ac:dyDescent="0.25">
      <c r="A36" s="265"/>
      <c r="B36" s="265"/>
      <c r="C36" s="265"/>
      <c r="D36" s="265"/>
      <c r="E36" s="265"/>
      <c r="F36" s="265"/>
      <c r="G36" s="265"/>
      <c r="H36" s="265"/>
      <c r="I36" s="265"/>
      <c r="J36" s="265"/>
    </row>
    <row r="37" spans="1:10" x14ac:dyDescent="0.25">
      <c r="A37" s="265"/>
      <c r="B37" s="265"/>
      <c r="C37" s="265"/>
      <c r="D37" s="265"/>
      <c r="E37" s="265"/>
      <c r="F37" s="265"/>
      <c r="G37" s="265"/>
      <c r="H37" s="265"/>
      <c r="I37" s="265"/>
      <c r="J37" s="265"/>
    </row>
    <row r="38" spans="1:10" x14ac:dyDescent="0.25">
      <c r="A38" s="265"/>
      <c r="B38" s="265"/>
      <c r="C38" s="265"/>
      <c r="D38" s="265"/>
      <c r="E38" s="265"/>
      <c r="F38" s="265"/>
      <c r="G38" s="265"/>
      <c r="H38" s="265"/>
      <c r="I38" s="265"/>
      <c r="J38" s="265"/>
    </row>
    <row r="39" spans="1:10" x14ac:dyDescent="0.25">
      <c r="A39" s="265"/>
      <c r="B39" s="265"/>
      <c r="C39" s="265"/>
      <c r="D39" s="265"/>
      <c r="E39" s="265"/>
      <c r="F39" s="265"/>
      <c r="G39" s="265"/>
      <c r="H39" s="265"/>
      <c r="I39" s="265"/>
      <c r="J39" s="265"/>
    </row>
    <row r="40" spans="1:10" x14ac:dyDescent="0.25">
      <c r="A40" s="265"/>
      <c r="B40" s="265"/>
      <c r="C40" s="265"/>
      <c r="D40" s="265"/>
      <c r="E40" s="265"/>
      <c r="F40" s="265"/>
      <c r="G40" s="265"/>
      <c r="H40" s="265"/>
      <c r="I40" s="265"/>
      <c r="J40" s="265"/>
    </row>
    <row r="41" spans="1:10" x14ac:dyDescent="0.25">
      <c r="A41" s="265"/>
      <c r="B41" s="265"/>
      <c r="C41" s="265"/>
      <c r="D41" s="265"/>
      <c r="E41" s="265"/>
      <c r="F41" s="265"/>
      <c r="G41" s="265"/>
      <c r="H41" s="265"/>
      <c r="I41" s="265"/>
      <c r="J41" s="265"/>
    </row>
    <row r="42" spans="1:10" x14ac:dyDescent="0.25">
      <c r="A42" s="265"/>
      <c r="B42" s="265"/>
      <c r="C42" s="265"/>
      <c r="D42" s="265"/>
      <c r="E42" s="265"/>
      <c r="F42" s="265"/>
      <c r="G42" s="265"/>
      <c r="H42" s="265"/>
      <c r="I42" s="265"/>
      <c r="J42" s="265"/>
    </row>
    <row r="43" spans="1:10" x14ac:dyDescent="0.25">
      <c r="A43" s="265"/>
      <c r="B43" s="265"/>
      <c r="C43" s="265"/>
      <c r="D43" s="265"/>
      <c r="E43" s="265"/>
      <c r="F43" s="265"/>
      <c r="G43" s="265"/>
      <c r="H43" s="265"/>
      <c r="I43" s="265"/>
      <c r="J43" s="265"/>
    </row>
    <row r="44" spans="1:10" x14ac:dyDescent="0.25">
      <c r="A44" s="265"/>
      <c r="B44" s="265"/>
      <c r="C44" s="265"/>
      <c r="D44" s="265"/>
      <c r="E44" s="265"/>
      <c r="F44" s="265"/>
      <c r="G44" s="265"/>
      <c r="H44" s="265"/>
      <c r="I44" s="265"/>
      <c r="J44" s="265"/>
    </row>
    <row r="45" spans="1:10" x14ac:dyDescent="0.25">
      <c r="A45" s="265"/>
      <c r="B45" s="265"/>
      <c r="C45" s="265"/>
      <c r="D45" s="265"/>
      <c r="E45" s="265"/>
      <c r="F45" s="265"/>
      <c r="G45" s="265"/>
      <c r="H45" s="265"/>
      <c r="I45" s="265"/>
      <c r="J45" s="265"/>
    </row>
    <row r="46" spans="1:10" x14ac:dyDescent="0.25">
      <c r="A46" s="265"/>
      <c r="B46" s="265"/>
      <c r="C46" s="265"/>
      <c r="D46" s="265"/>
      <c r="E46" s="265"/>
      <c r="F46" s="265"/>
      <c r="G46" s="265"/>
      <c r="H46" s="265"/>
      <c r="I46" s="265"/>
      <c r="J46" s="265"/>
    </row>
    <row r="47" spans="1:10" x14ac:dyDescent="0.25">
      <c r="A47" s="265"/>
      <c r="B47" s="265"/>
      <c r="C47" s="265"/>
      <c r="D47" s="265"/>
      <c r="E47" s="265"/>
      <c r="F47" s="265"/>
      <c r="G47" s="265"/>
      <c r="H47" s="265"/>
      <c r="I47" s="265"/>
      <c r="J47" s="265"/>
    </row>
    <row r="48" spans="1:10" x14ac:dyDescent="0.25">
      <c r="A48" s="265"/>
      <c r="B48" s="265"/>
      <c r="C48" s="265"/>
      <c r="D48" s="265"/>
      <c r="E48" s="265"/>
      <c r="F48" s="265"/>
      <c r="G48" s="265"/>
      <c r="H48" s="265"/>
      <c r="I48" s="265"/>
      <c r="J48" s="265"/>
    </row>
    <row r="49" spans="1:10" x14ac:dyDescent="0.25">
      <c r="A49" s="265"/>
      <c r="B49" s="265"/>
      <c r="C49" s="265"/>
      <c r="D49" s="265"/>
      <c r="E49" s="265"/>
      <c r="F49" s="265"/>
      <c r="G49" s="265"/>
      <c r="H49" s="265"/>
      <c r="I49" s="265"/>
      <c r="J49" s="265"/>
    </row>
    <row r="50" spans="1:10" x14ac:dyDescent="0.25">
      <c r="A50" s="265"/>
      <c r="B50" s="265"/>
      <c r="C50" s="265"/>
      <c r="D50" s="265"/>
      <c r="E50" s="265"/>
      <c r="F50" s="265"/>
      <c r="G50" s="265"/>
      <c r="H50" s="265"/>
      <c r="I50" s="265"/>
      <c r="J50" s="265"/>
    </row>
    <row r="51" spans="1:10" x14ac:dyDescent="0.25">
      <c r="A51" s="265"/>
      <c r="B51" s="265"/>
      <c r="C51" s="265"/>
      <c r="D51" s="265"/>
      <c r="E51" s="265"/>
      <c r="F51" s="265"/>
      <c r="G51" s="265"/>
      <c r="H51" s="265"/>
      <c r="I51" s="265"/>
      <c r="J51" s="265"/>
    </row>
    <row r="52" spans="1:10" x14ac:dyDescent="0.25">
      <c r="A52" s="265"/>
      <c r="B52" s="265"/>
      <c r="C52" s="265"/>
      <c r="D52" s="265"/>
      <c r="E52" s="265"/>
      <c r="F52" s="265"/>
      <c r="G52" s="265"/>
      <c r="H52" s="265"/>
      <c r="I52" s="265"/>
      <c r="J52" s="265"/>
    </row>
    <row r="53" spans="1:10" x14ac:dyDescent="0.25">
      <c r="A53" s="265"/>
      <c r="B53" s="265"/>
      <c r="C53" s="265"/>
      <c r="D53" s="265"/>
      <c r="E53" s="265"/>
      <c r="F53" s="265"/>
      <c r="G53" s="265"/>
      <c r="H53" s="265"/>
      <c r="I53" s="265"/>
      <c r="J53" s="265"/>
    </row>
  </sheetData>
  <mergeCells count="1">
    <mergeCell ref="B3:I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4" sqref="H4"/>
    </sheetView>
  </sheetViews>
  <sheetFormatPr baseColWidth="10" defaultRowHeight="15" x14ac:dyDescent="0.25"/>
  <cols>
    <col min="2" max="2" width="42" customWidth="1"/>
    <col min="3" max="3" width="28.140625" customWidth="1"/>
    <col min="6" max="6" width="23.28515625" customWidth="1"/>
  </cols>
  <sheetData>
    <row r="1" spans="1:6" x14ac:dyDescent="0.25">
      <c r="A1" s="265"/>
      <c r="B1" s="486" t="s">
        <v>352</v>
      </c>
      <c r="C1" s="486"/>
      <c r="D1" s="486"/>
      <c r="E1" s="486"/>
      <c r="F1" s="486"/>
    </row>
    <row r="2" spans="1:6" x14ac:dyDescent="0.25">
      <c r="A2" s="265"/>
      <c r="B2" s="495" t="s">
        <v>348</v>
      </c>
      <c r="C2" s="495"/>
      <c r="D2" s="495"/>
      <c r="E2" s="495"/>
      <c r="F2" s="263" t="s">
        <v>370</v>
      </c>
    </row>
    <row r="3" spans="1:6" ht="33.75" customHeight="1" x14ac:dyDescent="0.25">
      <c r="A3" s="265"/>
      <c r="B3" s="487" t="s">
        <v>349</v>
      </c>
      <c r="C3" s="487"/>
      <c r="D3" s="487"/>
      <c r="E3" s="487"/>
      <c r="F3" s="487"/>
    </row>
    <row r="4" spans="1:6" ht="25.5" customHeight="1" x14ac:dyDescent="0.25">
      <c r="A4" s="265"/>
      <c r="B4" s="488" t="s">
        <v>351</v>
      </c>
      <c r="C4" s="488"/>
      <c r="D4" s="488"/>
      <c r="E4" s="488"/>
      <c r="F4" s="267" t="s">
        <v>350</v>
      </c>
    </row>
    <row r="5" spans="1:6" x14ac:dyDescent="0.25">
      <c r="A5" s="265"/>
      <c r="B5" s="7"/>
      <c r="C5" s="7"/>
      <c r="D5" s="7"/>
      <c r="E5" s="7"/>
      <c r="F5" s="7"/>
    </row>
    <row r="6" spans="1:6" x14ac:dyDescent="0.25">
      <c r="A6" s="265"/>
      <c r="B6" s="494" t="s">
        <v>369</v>
      </c>
      <c r="C6" s="494"/>
      <c r="D6" s="494"/>
      <c r="E6" s="494"/>
      <c r="F6" s="494"/>
    </row>
    <row r="7" spans="1:6" x14ac:dyDescent="0.25">
      <c r="A7" s="265"/>
      <c r="B7" s="493" t="s">
        <v>353</v>
      </c>
      <c r="C7" s="262"/>
      <c r="D7" s="262"/>
      <c r="E7" s="262"/>
      <c r="F7" s="262"/>
    </row>
    <row r="8" spans="1:6" x14ac:dyDescent="0.25">
      <c r="A8" s="265"/>
      <c r="B8" s="493"/>
      <c r="C8" s="262" t="s">
        <v>354</v>
      </c>
      <c r="D8" s="262" t="s">
        <v>355</v>
      </c>
      <c r="E8" s="262" t="s">
        <v>356</v>
      </c>
      <c r="F8" s="262" t="s">
        <v>357</v>
      </c>
    </row>
    <row r="9" spans="1:6" ht="33.75" customHeight="1" x14ac:dyDescent="0.25">
      <c r="A9" s="265"/>
      <c r="B9" s="261"/>
      <c r="C9" s="268" t="s">
        <v>359</v>
      </c>
      <c r="D9" s="269">
        <v>1</v>
      </c>
      <c r="E9" s="270">
        <v>44560</v>
      </c>
      <c r="F9" s="489" t="s">
        <v>360</v>
      </c>
    </row>
    <row r="10" spans="1:6" ht="57" x14ac:dyDescent="0.25">
      <c r="A10" s="265"/>
      <c r="B10" s="261" t="s">
        <v>358</v>
      </c>
      <c r="C10" s="271" t="s">
        <v>361</v>
      </c>
      <c r="D10" s="269">
        <v>1</v>
      </c>
      <c r="E10" s="272">
        <v>44438</v>
      </c>
      <c r="F10" s="490"/>
    </row>
    <row r="11" spans="1:6" ht="42.75" x14ac:dyDescent="0.25">
      <c r="A11" s="265"/>
      <c r="B11" s="266"/>
      <c r="C11" s="271" t="s">
        <v>362</v>
      </c>
      <c r="D11" s="269">
        <v>1</v>
      </c>
      <c r="E11" s="272">
        <v>44346</v>
      </c>
      <c r="F11" s="490"/>
    </row>
    <row r="12" spans="1:6" ht="42.75" x14ac:dyDescent="0.25">
      <c r="A12" s="265"/>
      <c r="B12" s="266"/>
      <c r="C12" s="271" t="s">
        <v>363</v>
      </c>
      <c r="D12" s="269">
        <v>1</v>
      </c>
      <c r="E12" s="272">
        <v>44285</v>
      </c>
      <c r="F12" s="490"/>
    </row>
    <row r="13" spans="1:6" ht="24.75" customHeight="1" x14ac:dyDescent="0.25">
      <c r="A13" s="265"/>
      <c r="B13" s="492" t="s">
        <v>364</v>
      </c>
      <c r="C13" s="268" t="s">
        <v>365</v>
      </c>
      <c r="D13" s="269">
        <v>2</v>
      </c>
      <c r="E13" s="272">
        <v>44377</v>
      </c>
      <c r="F13" s="490"/>
    </row>
    <row r="14" spans="1:6" x14ac:dyDescent="0.25">
      <c r="A14" s="265"/>
      <c r="B14" s="492"/>
      <c r="C14" s="271" t="s">
        <v>366</v>
      </c>
      <c r="D14" s="269">
        <v>1</v>
      </c>
      <c r="E14" s="272">
        <v>44478</v>
      </c>
      <c r="F14" s="490"/>
    </row>
    <row r="15" spans="1:6" ht="28.5" x14ac:dyDescent="0.25">
      <c r="A15" s="265"/>
      <c r="B15" s="271" t="s">
        <v>367</v>
      </c>
      <c r="C15" s="268" t="s">
        <v>368</v>
      </c>
      <c r="D15" s="269">
        <v>1</v>
      </c>
      <c r="E15" s="272">
        <v>44560</v>
      </c>
      <c r="F15" s="491"/>
    </row>
  </sheetData>
  <mergeCells count="8">
    <mergeCell ref="B1:F1"/>
    <mergeCell ref="B3:F3"/>
    <mergeCell ref="B4:E4"/>
    <mergeCell ref="F9:F15"/>
    <mergeCell ref="B13:B14"/>
    <mergeCell ref="B7:B8"/>
    <mergeCell ref="B6:F6"/>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13" sqref="B13"/>
    </sheetView>
  </sheetViews>
  <sheetFormatPr baseColWidth="10" defaultRowHeight="15" x14ac:dyDescent="0.25"/>
  <cols>
    <col min="2" max="2" width="39.85546875" customWidth="1"/>
    <col min="3" max="3" width="49.5703125" customWidth="1"/>
  </cols>
  <sheetData>
    <row r="1" spans="1:4" x14ac:dyDescent="0.25">
      <c r="A1" s="265"/>
      <c r="B1" s="497" t="s">
        <v>371</v>
      </c>
      <c r="C1" s="497"/>
      <c r="D1" s="265"/>
    </row>
    <row r="2" spans="1:4" x14ac:dyDescent="0.25">
      <c r="A2" s="265"/>
      <c r="B2" s="498" t="s">
        <v>384</v>
      </c>
      <c r="C2" s="498"/>
      <c r="D2" s="265"/>
    </row>
    <row r="3" spans="1:4" x14ac:dyDescent="0.25">
      <c r="A3" s="265"/>
      <c r="B3" s="499" t="s">
        <v>383</v>
      </c>
      <c r="C3" s="499"/>
      <c r="D3" s="265"/>
    </row>
    <row r="4" spans="1:4" ht="15.75" thickBot="1" x14ac:dyDescent="0.3">
      <c r="A4" s="265"/>
      <c r="B4" s="273"/>
      <c r="D4" s="265"/>
    </row>
    <row r="5" spans="1:4" ht="15.75" thickBot="1" x14ac:dyDescent="0.3">
      <c r="A5" s="265"/>
      <c r="B5" s="274" t="s">
        <v>5</v>
      </c>
      <c r="C5" s="275" t="s">
        <v>372</v>
      </c>
      <c r="D5" s="265"/>
    </row>
    <row r="6" spans="1:4" ht="15.75" thickBot="1" x14ac:dyDescent="0.3">
      <c r="A6" s="265"/>
      <c r="B6" s="276">
        <v>1</v>
      </c>
      <c r="C6" s="281" t="s">
        <v>373</v>
      </c>
      <c r="D6" s="265"/>
    </row>
    <row r="7" spans="1:4" ht="15.75" thickBot="1" x14ac:dyDescent="0.3">
      <c r="A7" s="265"/>
      <c r="B7" s="276">
        <v>13</v>
      </c>
      <c r="C7" s="281" t="s">
        <v>374</v>
      </c>
      <c r="D7" s="265"/>
    </row>
    <row r="8" spans="1:4" ht="15.75" thickBot="1" x14ac:dyDescent="0.3">
      <c r="A8" s="265"/>
      <c r="B8" s="276">
        <v>12</v>
      </c>
      <c r="C8" s="281" t="s">
        <v>375</v>
      </c>
      <c r="D8" s="265"/>
    </row>
    <row r="9" spans="1:4" ht="15.75" thickBot="1" x14ac:dyDescent="0.3">
      <c r="A9" s="265"/>
      <c r="B9" s="276">
        <v>30</v>
      </c>
      <c r="C9" s="281" t="s">
        <v>376</v>
      </c>
      <c r="D9" s="265"/>
    </row>
    <row r="10" spans="1:4" ht="15.75" thickBot="1" x14ac:dyDescent="0.3">
      <c r="A10" s="265"/>
      <c r="B10" s="276">
        <v>2</v>
      </c>
      <c r="C10" s="281" t="s">
        <v>377</v>
      </c>
      <c r="D10" s="265"/>
    </row>
    <row r="11" spans="1:4" ht="15.75" thickBot="1" x14ac:dyDescent="0.3">
      <c r="A11" s="265"/>
      <c r="B11" s="276">
        <v>1</v>
      </c>
      <c r="C11" s="281" t="s">
        <v>378</v>
      </c>
      <c r="D11" s="265"/>
    </row>
    <row r="12" spans="1:4" ht="15.75" thickBot="1" x14ac:dyDescent="0.3">
      <c r="A12" s="265"/>
      <c r="B12" s="277">
        <v>59</v>
      </c>
      <c r="C12" s="278" t="s">
        <v>189</v>
      </c>
      <c r="D12" s="265"/>
    </row>
    <row r="13" spans="1:4" x14ac:dyDescent="0.25">
      <c r="A13" s="265"/>
      <c r="B13" s="279"/>
      <c r="D13" s="265"/>
    </row>
    <row r="14" spans="1:4" x14ac:dyDescent="0.25">
      <c r="A14" s="265"/>
      <c r="B14" s="500" t="s">
        <v>379</v>
      </c>
      <c r="C14" s="500"/>
      <c r="D14" s="265"/>
    </row>
    <row r="15" spans="1:4" ht="138" customHeight="1" x14ac:dyDescent="0.25">
      <c r="A15" s="265"/>
      <c r="B15" s="496" t="s">
        <v>380</v>
      </c>
      <c r="C15" s="496"/>
      <c r="D15" s="265"/>
    </row>
    <row r="16" spans="1:4" ht="96.75" customHeight="1" x14ac:dyDescent="0.25">
      <c r="A16" s="265"/>
      <c r="B16" s="496" t="s">
        <v>381</v>
      </c>
      <c r="C16" s="496"/>
      <c r="D16" s="265"/>
    </row>
    <row r="17" spans="1:4" ht="87" customHeight="1" x14ac:dyDescent="0.25">
      <c r="A17" s="265"/>
      <c r="B17" s="496" t="s">
        <v>382</v>
      </c>
      <c r="C17" s="496"/>
      <c r="D17" s="265"/>
    </row>
  </sheetData>
  <mergeCells count="7">
    <mergeCell ref="B15:C15"/>
    <mergeCell ref="B16:C16"/>
    <mergeCell ref="B17:C17"/>
    <mergeCell ref="B1:C1"/>
    <mergeCell ref="B2:C2"/>
    <mergeCell ref="B3:C3"/>
    <mergeCell ref="B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40" workbookViewId="0">
      <selection activeCell="C6" sqref="C6:C10"/>
    </sheetView>
  </sheetViews>
  <sheetFormatPr baseColWidth="10" defaultRowHeight="15" x14ac:dyDescent="0.25"/>
  <cols>
    <col min="2" max="2" width="25.42578125" customWidth="1"/>
    <col min="3" max="3" width="30.28515625" customWidth="1"/>
    <col min="4" max="4" width="37.140625" customWidth="1"/>
    <col min="5" max="5" width="29.28515625" customWidth="1"/>
    <col min="6" max="6" width="23.7109375" customWidth="1"/>
    <col min="7" max="7" width="24.28515625" customWidth="1"/>
    <col min="8" max="8" width="38" customWidth="1"/>
  </cols>
  <sheetData>
    <row r="1" spans="1:9" x14ac:dyDescent="0.25">
      <c r="A1" s="265"/>
      <c r="B1" s="497" t="s">
        <v>371</v>
      </c>
      <c r="C1" s="497"/>
      <c r="D1" s="497"/>
      <c r="E1" s="497"/>
      <c r="F1" s="497"/>
      <c r="G1" s="497"/>
      <c r="H1" s="497"/>
      <c r="I1" s="265"/>
    </row>
    <row r="2" spans="1:9" x14ac:dyDescent="0.25">
      <c r="A2" s="265"/>
      <c r="B2" s="510" t="s">
        <v>385</v>
      </c>
      <c r="C2" s="510"/>
      <c r="D2" s="510"/>
      <c r="E2" s="510"/>
      <c r="F2" s="510"/>
      <c r="G2" s="510"/>
      <c r="H2" s="510"/>
      <c r="I2" s="265"/>
    </row>
    <row r="3" spans="1:9" x14ac:dyDescent="0.25">
      <c r="A3" s="265"/>
      <c r="B3" s="514" t="s">
        <v>386</v>
      </c>
      <c r="C3" s="514"/>
      <c r="D3" s="514"/>
      <c r="E3" s="514" t="s">
        <v>387</v>
      </c>
      <c r="F3" s="514" t="s">
        <v>388</v>
      </c>
      <c r="G3" s="264"/>
      <c r="H3" s="264"/>
      <c r="I3" s="265"/>
    </row>
    <row r="4" spans="1:9" x14ac:dyDescent="0.25">
      <c r="A4" s="265"/>
      <c r="B4" s="514"/>
      <c r="C4" s="514"/>
      <c r="D4" s="514"/>
      <c r="E4" s="514"/>
      <c r="F4" s="514"/>
      <c r="G4" s="264" t="s">
        <v>389</v>
      </c>
      <c r="H4" s="264" t="s">
        <v>391</v>
      </c>
      <c r="I4" s="265"/>
    </row>
    <row r="5" spans="1:9" x14ac:dyDescent="0.25">
      <c r="A5" s="265"/>
      <c r="B5" s="264" t="s">
        <v>392</v>
      </c>
      <c r="C5" s="264" t="s">
        <v>393</v>
      </c>
      <c r="D5" s="264" t="s">
        <v>394</v>
      </c>
      <c r="E5" s="514"/>
      <c r="F5" s="514"/>
      <c r="G5" s="264" t="s">
        <v>390</v>
      </c>
      <c r="H5" s="283"/>
      <c r="I5" s="265"/>
    </row>
    <row r="6" spans="1:9" ht="60" x14ac:dyDescent="0.25">
      <c r="A6" s="265"/>
      <c r="B6" s="519" t="s">
        <v>477</v>
      </c>
      <c r="C6" s="508" t="s">
        <v>395</v>
      </c>
      <c r="D6" s="284" t="s">
        <v>396</v>
      </c>
      <c r="E6" s="285" t="s">
        <v>397</v>
      </c>
      <c r="F6" s="285" t="s">
        <v>398</v>
      </c>
      <c r="G6" s="285" t="s">
        <v>399</v>
      </c>
      <c r="H6" s="285" t="s">
        <v>400</v>
      </c>
      <c r="I6" s="265"/>
    </row>
    <row r="7" spans="1:9" ht="60" x14ac:dyDescent="0.25">
      <c r="A7" s="265"/>
      <c r="B7" s="520"/>
      <c r="C7" s="508"/>
      <c r="D7" s="284" t="s">
        <v>401</v>
      </c>
      <c r="E7" s="285" t="s">
        <v>402</v>
      </c>
      <c r="F7" s="285" t="s">
        <v>398</v>
      </c>
      <c r="G7" s="513" t="s">
        <v>399</v>
      </c>
      <c r="H7" s="513" t="s">
        <v>400</v>
      </c>
      <c r="I7" s="265"/>
    </row>
    <row r="8" spans="1:9" ht="45" x14ac:dyDescent="0.25">
      <c r="A8" s="265"/>
      <c r="B8" s="520"/>
      <c r="C8" s="508"/>
      <c r="D8" s="284" t="s">
        <v>403</v>
      </c>
      <c r="E8" s="285" t="s">
        <v>402</v>
      </c>
      <c r="F8" s="285" t="s">
        <v>398</v>
      </c>
      <c r="G8" s="513"/>
      <c r="H8" s="513"/>
      <c r="I8" s="265"/>
    </row>
    <row r="9" spans="1:9" ht="45" x14ac:dyDescent="0.25">
      <c r="A9" s="265"/>
      <c r="B9" s="520"/>
      <c r="C9" s="508"/>
      <c r="D9" s="284" t="s">
        <v>404</v>
      </c>
      <c r="E9" s="285" t="s">
        <v>397</v>
      </c>
      <c r="F9" s="285" t="s">
        <v>398</v>
      </c>
      <c r="G9" s="513"/>
      <c r="H9" s="513"/>
      <c r="I9" s="265"/>
    </row>
    <row r="10" spans="1:9" ht="60" x14ac:dyDescent="0.25">
      <c r="A10" s="265"/>
      <c r="B10" s="520"/>
      <c r="C10" s="508"/>
      <c r="D10" s="284" t="s">
        <v>405</v>
      </c>
      <c r="E10" s="285" t="s">
        <v>402</v>
      </c>
      <c r="F10" s="285" t="s">
        <v>398</v>
      </c>
      <c r="G10" s="285" t="s">
        <v>406</v>
      </c>
      <c r="H10" s="285" t="s">
        <v>407</v>
      </c>
      <c r="I10" s="265"/>
    </row>
    <row r="11" spans="1:9" ht="30" x14ac:dyDescent="0.25">
      <c r="A11" s="265"/>
      <c r="B11" s="520"/>
      <c r="C11" s="508" t="s">
        <v>480</v>
      </c>
      <c r="D11" s="284" t="s">
        <v>408</v>
      </c>
      <c r="E11" s="285" t="s">
        <v>409</v>
      </c>
      <c r="F11" s="285" t="s">
        <v>398</v>
      </c>
      <c r="G11" s="285" t="s">
        <v>410</v>
      </c>
      <c r="H11" s="285" t="s">
        <v>400</v>
      </c>
      <c r="I11" s="265"/>
    </row>
    <row r="12" spans="1:9" ht="60" x14ac:dyDescent="0.25">
      <c r="A12" s="265"/>
      <c r="B12" s="520"/>
      <c r="C12" s="508"/>
      <c r="D12" s="284" t="s">
        <v>411</v>
      </c>
      <c r="E12" s="285" t="s">
        <v>409</v>
      </c>
      <c r="F12" s="285" t="s">
        <v>398</v>
      </c>
      <c r="G12" s="285" t="s">
        <v>410</v>
      </c>
      <c r="H12" s="285" t="s">
        <v>400</v>
      </c>
      <c r="I12" s="265"/>
    </row>
    <row r="13" spans="1:9" ht="75" x14ac:dyDescent="0.25">
      <c r="A13" s="265"/>
      <c r="B13" s="520"/>
      <c r="C13" s="508"/>
      <c r="D13" s="284" t="s">
        <v>412</v>
      </c>
      <c r="E13" s="285" t="s">
        <v>402</v>
      </c>
      <c r="F13" s="285" t="s">
        <v>398</v>
      </c>
      <c r="G13" s="285" t="s">
        <v>399</v>
      </c>
      <c r="H13" s="285" t="s">
        <v>413</v>
      </c>
      <c r="I13" s="265"/>
    </row>
    <row r="14" spans="1:9" ht="30" x14ac:dyDescent="0.25">
      <c r="A14" s="265"/>
      <c r="B14" s="520"/>
      <c r="C14" s="508"/>
      <c r="D14" s="284" t="s">
        <v>414</v>
      </c>
      <c r="E14" s="285" t="s">
        <v>402</v>
      </c>
      <c r="F14" s="285" t="s">
        <v>415</v>
      </c>
      <c r="G14" s="285" t="s">
        <v>416</v>
      </c>
      <c r="H14" s="285" t="s">
        <v>407</v>
      </c>
      <c r="I14" s="265"/>
    </row>
    <row r="15" spans="1:9" ht="90" x14ac:dyDescent="0.25">
      <c r="A15" s="265"/>
      <c r="B15" s="520"/>
      <c r="C15" s="508"/>
      <c r="D15" s="284" t="s">
        <v>417</v>
      </c>
      <c r="E15" s="285" t="s">
        <v>418</v>
      </c>
      <c r="F15" s="285" t="s">
        <v>419</v>
      </c>
      <c r="G15" s="285" t="s">
        <v>420</v>
      </c>
      <c r="H15" s="285" t="s">
        <v>407</v>
      </c>
      <c r="I15" s="265"/>
    </row>
    <row r="16" spans="1:9" ht="30" x14ac:dyDescent="0.25">
      <c r="A16" s="265"/>
      <c r="B16" s="520"/>
      <c r="C16" s="508"/>
      <c r="D16" s="284" t="s">
        <v>421</v>
      </c>
      <c r="E16" s="285" t="s">
        <v>418</v>
      </c>
      <c r="F16" s="285" t="s">
        <v>419</v>
      </c>
      <c r="G16" s="285" t="s">
        <v>420</v>
      </c>
      <c r="H16" s="285" t="s">
        <v>422</v>
      </c>
      <c r="I16" s="265"/>
    </row>
    <row r="17" spans="1:9" ht="45" x14ac:dyDescent="0.25">
      <c r="A17" s="265"/>
      <c r="B17" s="520"/>
      <c r="C17" s="508" t="s">
        <v>423</v>
      </c>
      <c r="D17" s="284" t="s">
        <v>424</v>
      </c>
      <c r="E17" s="285" t="s">
        <v>397</v>
      </c>
      <c r="F17" s="285" t="s">
        <v>398</v>
      </c>
      <c r="G17" s="285" t="s">
        <v>425</v>
      </c>
      <c r="H17" s="285" t="s">
        <v>407</v>
      </c>
      <c r="I17" s="265"/>
    </row>
    <row r="18" spans="1:9" ht="45" x14ac:dyDescent="0.25">
      <c r="A18" s="265"/>
      <c r="B18" s="520"/>
      <c r="C18" s="508"/>
      <c r="D18" s="284" t="s">
        <v>426</v>
      </c>
      <c r="E18" s="285" t="s">
        <v>409</v>
      </c>
      <c r="F18" s="285" t="s">
        <v>427</v>
      </c>
      <c r="G18" s="285" t="s">
        <v>425</v>
      </c>
      <c r="H18" s="285" t="s">
        <v>407</v>
      </c>
      <c r="I18" s="265"/>
    </row>
    <row r="19" spans="1:9" ht="45" x14ac:dyDescent="0.25">
      <c r="A19" s="265"/>
      <c r="B19" s="520"/>
      <c r="C19" s="508" t="s">
        <v>481</v>
      </c>
      <c r="D19" s="284" t="s">
        <v>428</v>
      </c>
      <c r="E19" s="285" t="s">
        <v>402</v>
      </c>
      <c r="F19" s="285" t="s">
        <v>398</v>
      </c>
      <c r="G19" s="285" t="s">
        <v>416</v>
      </c>
      <c r="H19" s="285" t="s">
        <v>429</v>
      </c>
      <c r="I19" s="265"/>
    </row>
    <row r="20" spans="1:9" ht="45" x14ac:dyDescent="0.25">
      <c r="A20" s="265"/>
      <c r="B20" s="520"/>
      <c r="C20" s="508"/>
      <c r="D20" s="284" t="s">
        <v>430</v>
      </c>
      <c r="E20" s="285" t="s">
        <v>402</v>
      </c>
      <c r="F20" s="285" t="s">
        <v>431</v>
      </c>
      <c r="G20" s="285" t="s">
        <v>416</v>
      </c>
      <c r="H20" s="285" t="s">
        <v>413</v>
      </c>
      <c r="I20" s="265"/>
    </row>
    <row r="21" spans="1:9" ht="60" x14ac:dyDescent="0.25">
      <c r="A21" s="265"/>
      <c r="B21" s="520"/>
      <c r="C21" s="508"/>
      <c r="D21" s="284" t="s">
        <v>432</v>
      </c>
      <c r="E21" s="285" t="s">
        <v>402</v>
      </c>
      <c r="F21" s="285" t="s">
        <v>398</v>
      </c>
      <c r="G21" s="285" t="s">
        <v>433</v>
      </c>
      <c r="H21" s="285" t="s">
        <v>407</v>
      </c>
      <c r="I21" s="265"/>
    </row>
    <row r="22" spans="1:9" ht="60" x14ac:dyDescent="0.25">
      <c r="A22" s="265"/>
      <c r="B22" s="520"/>
      <c r="C22" s="508"/>
      <c r="D22" s="284" t="s">
        <v>434</v>
      </c>
      <c r="E22" s="285" t="s">
        <v>418</v>
      </c>
      <c r="F22" s="285" t="s">
        <v>419</v>
      </c>
      <c r="G22" s="285" t="s">
        <v>435</v>
      </c>
      <c r="H22" s="285" t="s">
        <v>435</v>
      </c>
      <c r="I22" s="265"/>
    </row>
    <row r="23" spans="1:9" ht="60" customHeight="1" x14ac:dyDescent="0.25">
      <c r="A23" s="265"/>
      <c r="B23" s="521"/>
      <c r="C23" s="508"/>
      <c r="D23" s="286" t="s">
        <v>436</v>
      </c>
      <c r="E23" s="285" t="s">
        <v>437</v>
      </c>
      <c r="F23" s="285" t="s">
        <v>438</v>
      </c>
      <c r="G23" s="285" t="s">
        <v>437</v>
      </c>
      <c r="H23" s="285" t="s">
        <v>407</v>
      </c>
      <c r="I23" s="265"/>
    </row>
    <row r="24" spans="1:9" ht="51.75" customHeight="1" x14ac:dyDescent="0.25">
      <c r="A24" s="265"/>
      <c r="B24" s="522" t="s">
        <v>478</v>
      </c>
      <c r="C24" s="509" t="s">
        <v>439</v>
      </c>
      <c r="D24" s="287" t="s">
        <v>440</v>
      </c>
      <c r="E24" s="288" t="s">
        <v>409</v>
      </c>
      <c r="F24" s="288" t="s">
        <v>438</v>
      </c>
      <c r="G24" s="288" t="s">
        <v>433</v>
      </c>
      <c r="H24" s="505" t="s">
        <v>407</v>
      </c>
      <c r="I24" s="265"/>
    </row>
    <row r="25" spans="1:9" ht="84" customHeight="1" x14ac:dyDescent="0.25">
      <c r="A25" s="265"/>
      <c r="B25" s="523"/>
      <c r="C25" s="509"/>
      <c r="D25" s="287" t="s">
        <v>441</v>
      </c>
      <c r="E25" s="289" t="s">
        <v>402</v>
      </c>
      <c r="F25" s="289" t="s">
        <v>438</v>
      </c>
      <c r="G25" s="289" t="s">
        <v>442</v>
      </c>
      <c r="H25" s="506"/>
      <c r="I25" s="265"/>
    </row>
    <row r="26" spans="1:9" ht="62.25" customHeight="1" x14ac:dyDescent="0.25">
      <c r="A26" s="265"/>
      <c r="B26" s="523"/>
      <c r="C26" s="509"/>
      <c r="D26" s="287" t="s">
        <v>443</v>
      </c>
      <c r="E26" s="289" t="s">
        <v>409</v>
      </c>
      <c r="F26" s="289" t="s">
        <v>398</v>
      </c>
      <c r="G26" s="289" t="s">
        <v>433</v>
      </c>
      <c r="H26" s="506"/>
      <c r="I26" s="265"/>
    </row>
    <row r="27" spans="1:9" ht="75" x14ac:dyDescent="0.25">
      <c r="A27" s="265"/>
      <c r="B27" s="523"/>
      <c r="C27" s="509"/>
      <c r="D27" s="290" t="s">
        <v>444</v>
      </c>
      <c r="E27" s="289" t="s">
        <v>409</v>
      </c>
      <c r="F27" s="289" t="s">
        <v>438</v>
      </c>
      <c r="G27" s="289" t="s">
        <v>433</v>
      </c>
      <c r="H27" s="506"/>
      <c r="I27" s="265"/>
    </row>
    <row r="28" spans="1:9" ht="75" x14ac:dyDescent="0.25">
      <c r="A28" s="265"/>
      <c r="B28" s="523"/>
      <c r="C28" s="509"/>
      <c r="D28" s="291" t="s">
        <v>445</v>
      </c>
      <c r="E28" s="289" t="s">
        <v>402</v>
      </c>
      <c r="F28" s="289" t="s">
        <v>427</v>
      </c>
      <c r="G28" s="289" t="s">
        <v>433</v>
      </c>
      <c r="H28" s="507"/>
      <c r="I28" s="265"/>
    </row>
    <row r="29" spans="1:9" ht="30" x14ac:dyDescent="0.25">
      <c r="A29" s="265"/>
      <c r="B29" s="523"/>
      <c r="C29" s="509"/>
      <c r="D29" s="292" t="s">
        <v>446</v>
      </c>
      <c r="E29" s="289" t="s">
        <v>402</v>
      </c>
      <c r="F29" s="289" t="s">
        <v>398</v>
      </c>
      <c r="G29" s="289" t="s">
        <v>416</v>
      </c>
      <c r="H29" s="289" t="s">
        <v>413</v>
      </c>
      <c r="I29" s="265"/>
    </row>
    <row r="30" spans="1:9" ht="45" x14ac:dyDescent="0.25">
      <c r="A30" s="265"/>
      <c r="B30" s="523"/>
      <c r="C30" s="509"/>
      <c r="D30" s="292" t="s">
        <v>447</v>
      </c>
      <c r="E30" s="289" t="s">
        <v>437</v>
      </c>
      <c r="F30" s="289" t="s">
        <v>448</v>
      </c>
      <c r="G30" s="289" t="s">
        <v>437</v>
      </c>
      <c r="H30" s="289" t="s">
        <v>407</v>
      </c>
      <c r="I30" s="265"/>
    </row>
    <row r="31" spans="1:9" ht="30" x14ac:dyDescent="0.25">
      <c r="A31" s="265"/>
      <c r="B31" s="523"/>
      <c r="C31" s="289" t="s">
        <v>449</v>
      </c>
      <c r="D31" s="292" t="s">
        <v>450</v>
      </c>
      <c r="E31" s="289" t="s">
        <v>402</v>
      </c>
      <c r="F31" s="289" t="s">
        <v>415</v>
      </c>
      <c r="G31" s="289" t="s">
        <v>416</v>
      </c>
      <c r="H31" s="289" t="s">
        <v>413</v>
      </c>
      <c r="I31" s="265"/>
    </row>
    <row r="32" spans="1:9" ht="48.75" customHeight="1" x14ac:dyDescent="0.25">
      <c r="A32" s="265"/>
      <c r="B32" s="523"/>
      <c r="C32" s="505" t="s">
        <v>451</v>
      </c>
      <c r="D32" s="292" t="s">
        <v>452</v>
      </c>
      <c r="E32" s="289" t="s">
        <v>402</v>
      </c>
      <c r="F32" s="289" t="s">
        <v>448</v>
      </c>
      <c r="G32" s="289" t="s">
        <v>420</v>
      </c>
      <c r="H32" s="505" t="s">
        <v>407</v>
      </c>
      <c r="I32" s="265"/>
    </row>
    <row r="33" spans="1:9" ht="45" x14ac:dyDescent="0.25">
      <c r="A33" s="265"/>
      <c r="B33" s="523"/>
      <c r="C33" s="506"/>
      <c r="D33" s="292" t="s">
        <v>453</v>
      </c>
      <c r="E33" s="289" t="s">
        <v>402</v>
      </c>
      <c r="F33" s="289" t="s">
        <v>398</v>
      </c>
      <c r="G33" s="289" t="s">
        <v>416</v>
      </c>
      <c r="H33" s="506"/>
      <c r="I33" s="265"/>
    </row>
    <row r="34" spans="1:9" ht="120" x14ac:dyDescent="0.25">
      <c r="A34" s="265"/>
      <c r="B34" s="524"/>
      <c r="C34" s="507"/>
      <c r="D34" s="292" t="s">
        <v>454</v>
      </c>
      <c r="E34" s="289" t="s">
        <v>402</v>
      </c>
      <c r="F34" s="289" t="s">
        <v>398</v>
      </c>
      <c r="G34" s="289" t="s">
        <v>406</v>
      </c>
      <c r="H34" s="507"/>
      <c r="I34" s="265"/>
    </row>
    <row r="35" spans="1:9" ht="45" customHeight="1" x14ac:dyDescent="0.25">
      <c r="A35" s="265"/>
      <c r="B35" s="504" t="s">
        <v>479</v>
      </c>
      <c r="C35" s="511" t="s">
        <v>455</v>
      </c>
      <c r="D35" s="293" t="s">
        <v>456</v>
      </c>
      <c r="E35" s="294" t="s">
        <v>402</v>
      </c>
      <c r="F35" s="294" t="s">
        <v>398</v>
      </c>
      <c r="G35" s="294" t="s">
        <v>410</v>
      </c>
      <c r="H35" s="501" t="s">
        <v>407</v>
      </c>
      <c r="I35" s="265"/>
    </row>
    <row r="36" spans="1:9" ht="30" x14ac:dyDescent="0.25">
      <c r="A36" s="265"/>
      <c r="B36" s="504"/>
      <c r="C36" s="511"/>
      <c r="D36" s="293" t="s">
        <v>457</v>
      </c>
      <c r="E36" s="294" t="s">
        <v>402</v>
      </c>
      <c r="F36" s="294" t="s">
        <v>398</v>
      </c>
      <c r="G36" s="294" t="s">
        <v>458</v>
      </c>
      <c r="H36" s="502"/>
      <c r="I36" s="265"/>
    </row>
    <row r="37" spans="1:9" ht="45" x14ac:dyDescent="0.25">
      <c r="A37" s="265"/>
      <c r="B37" s="504"/>
      <c r="C37" s="511"/>
      <c r="D37" s="293" t="s">
        <v>459</v>
      </c>
      <c r="E37" s="294" t="s">
        <v>402</v>
      </c>
      <c r="F37" s="294" t="s">
        <v>460</v>
      </c>
      <c r="G37" s="294" t="s">
        <v>461</v>
      </c>
      <c r="H37" s="502"/>
      <c r="I37" s="265"/>
    </row>
    <row r="38" spans="1:9" ht="75" x14ac:dyDescent="0.25">
      <c r="A38" s="265"/>
      <c r="B38" s="504"/>
      <c r="C38" s="511"/>
      <c r="D38" s="293" t="s">
        <v>462</v>
      </c>
      <c r="E38" s="294" t="s">
        <v>402</v>
      </c>
      <c r="F38" s="294" t="s">
        <v>448</v>
      </c>
      <c r="G38" s="294" t="s">
        <v>463</v>
      </c>
      <c r="H38" s="502"/>
      <c r="I38" s="265"/>
    </row>
    <row r="39" spans="1:9" ht="45" x14ac:dyDescent="0.25">
      <c r="A39" s="265"/>
      <c r="B39" s="504"/>
      <c r="C39" s="511"/>
      <c r="D39" s="293" t="s">
        <v>464</v>
      </c>
      <c r="E39" s="294" t="s">
        <v>418</v>
      </c>
      <c r="F39" s="294" t="s">
        <v>465</v>
      </c>
      <c r="G39" s="294" t="s">
        <v>420</v>
      </c>
      <c r="H39" s="502"/>
      <c r="I39" s="265"/>
    </row>
    <row r="40" spans="1:9" ht="30" x14ac:dyDescent="0.25">
      <c r="A40" s="265"/>
      <c r="B40" s="504"/>
      <c r="C40" s="511"/>
      <c r="D40" s="293" t="s">
        <v>466</v>
      </c>
      <c r="E40" s="294" t="s">
        <v>402</v>
      </c>
      <c r="F40" s="294" t="s">
        <v>398</v>
      </c>
      <c r="G40" s="294" t="s">
        <v>467</v>
      </c>
      <c r="H40" s="503"/>
      <c r="I40" s="265"/>
    </row>
    <row r="41" spans="1:9" ht="15" customHeight="1" x14ac:dyDescent="0.25">
      <c r="A41" s="265"/>
      <c r="B41" s="515" t="s">
        <v>482</v>
      </c>
      <c r="C41" s="512" t="s">
        <v>468</v>
      </c>
      <c r="D41" s="295" t="s">
        <v>469</v>
      </c>
      <c r="E41" s="296" t="s">
        <v>402</v>
      </c>
      <c r="F41" s="296" t="s">
        <v>398</v>
      </c>
      <c r="G41" s="296" t="s">
        <v>470</v>
      </c>
      <c r="H41" s="517" t="s">
        <v>407</v>
      </c>
      <c r="I41" s="265"/>
    </row>
    <row r="42" spans="1:9" ht="30" x14ac:dyDescent="0.25">
      <c r="A42" s="265"/>
      <c r="B42" s="515"/>
      <c r="C42" s="512"/>
      <c r="D42" s="297" t="s">
        <v>471</v>
      </c>
      <c r="E42" s="296" t="s">
        <v>472</v>
      </c>
      <c r="F42" s="296" t="s">
        <v>473</v>
      </c>
      <c r="G42" s="296" t="s">
        <v>474</v>
      </c>
      <c r="H42" s="518"/>
      <c r="I42" s="265"/>
    </row>
    <row r="43" spans="1:9" ht="45" x14ac:dyDescent="0.25">
      <c r="A43" s="265"/>
      <c r="B43" s="516"/>
      <c r="C43" s="512"/>
      <c r="D43" s="297" t="s">
        <v>475</v>
      </c>
      <c r="E43" s="296" t="s">
        <v>402</v>
      </c>
      <c r="F43" s="296" t="s">
        <v>473</v>
      </c>
      <c r="G43" s="296" t="s">
        <v>476</v>
      </c>
      <c r="H43" s="296" t="s">
        <v>413</v>
      </c>
      <c r="I43" s="265"/>
    </row>
  </sheetData>
  <mergeCells count="23">
    <mergeCell ref="B1:H1"/>
    <mergeCell ref="B2:H2"/>
    <mergeCell ref="C35:C40"/>
    <mergeCell ref="C41:C43"/>
    <mergeCell ref="C17:C18"/>
    <mergeCell ref="C11:C16"/>
    <mergeCell ref="C6:C10"/>
    <mergeCell ref="G7:G9"/>
    <mergeCell ref="H7:H9"/>
    <mergeCell ref="B3:D4"/>
    <mergeCell ref="E3:E5"/>
    <mergeCell ref="F3:F5"/>
    <mergeCell ref="B41:B43"/>
    <mergeCell ref="H41:H42"/>
    <mergeCell ref="B6:B23"/>
    <mergeCell ref="B24:B34"/>
    <mergeCell ref="H35:H40"/>
    <mergeCell ref="B35:B40"/>
    <mergeCell ref="H24:H28"/>
    <mergeCell ref="C19:C23"/>
    <mergeCell ref="C24:C30"/>
    <mergeCell ref="C32:C34"/>
    <mergeCell ref="H32:H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34" workbookViewId="0">
      <selection activeCell="C5" sqref="C5"/>
    </sheetView>
  </sheetViews>
  <sheetFormatPr baseColWidth="10" defaultRowHeight="15" x14ac:dyDescent="0.25"/>
  <cols>
    <col min="2" max="2" width="7.85546875" customWidth="1"/>
    <col min="3" max="3" width="18.7109375" customWidth="1"/>
    <col min="4" max="4" width="37.140625" customWidth="1"/>
    <col min="5" max="5" width="20" customWidth="1"/>
    <col min="6" max="6" width="24.5703125" customWidth="1"/>
  </cols>
  <sheetData>
    <row r="1" spans="1:7" x14ac:dyDescent="0.25">
      <c r="A1" s="265"/>
      <c r="B1" s="530" t="s">
        <v>371</v>
      </c>
      <c r="C1" s="530"/>
      <c r="D1" s="530"/>
      <c r="E1" s="530"/>
      <c r="F1" s="530"/>
      <c r="G1" s="265"/>
    </row>
    <row r="2" spans="1:7" x14ac:dyDescent="0.25">
      <c r="A2" s="265"/>
      <c r="B2" s="531" t="s">
        <v>483</v>
      </c>
      <c r="C2" s="531"/>
      <c r="D2" s="531"/>
      <c r="E2" s="531"/>
      <c r="F2" s="531"/>
      <c r="G2" s="265"/>
    </row>
    <row r="3" spans="1:7" ht="57" customHeight="1" x14ac:dyDescent="0.25">
      <c r="A3" s="265"/>
      <c r="B3" s="529" t="s">
        <v>484</v>
      </c>
      <c r="C3" s="529"/>
      <c r="D3" s="529"/>
      <c r="E3" s="529"/>
      <c r="F3" s="529"/>
      <c r="G3" s="265"/>
    </row>
    <row r="4" spans="1:7" ht="28.5" x14ac:dyDescent="0.25">
      <c r="A4" s="265"/>
      <c r="B4" s="298" t="s">
        <v>485</v>
      </c>
      <c r="C4" s="298" t="s">
        <v>486</v>
      </c>
      <c r="D4" s="298" t="s">
        <v>487</v>
      </c>
      <c r="E4" s="298" t="s">
        <v>488</v>
      </c>
      <c r="F4" s="298" t="s">
        <v>489</v>
      </c>
      <c r="G4" s="265"/>
    </row>
    <row r="5" spans="1:7" ht="85.5" x14ac:dyDescent="0.25">
      <c r="A5" s="265"/>
      <c r="B5" s="299">
        <v>1</v>
      </c>
      <c r="C5" s="299" t="s">
        <v>490</v>
      </c>
      <c r="D5" s="302" t="s">
        <v>491</v>
      </c>
      <c r="E5" s="300" t="s">
        <v>492</v>
      </c>
      <c r="F5" s="301" t="s">
        <v>493</v>
      </c>
      <c r="G5" s="265"/>
    </row>
    <row r="6" spans="1:7" ht="128.25" x14ac:dyDescent="0.25">
      <c r="A6" s="265"/>
      <c r="B6" s="299">
        <v>2</v>
      </c>
      <c r="C6" s="299" t="s">
        <v>490</v>
      </c>
      <c r="D6" s="302" t="s">
        <v>494</v>
      </c>
      <c r="E6" s="299" t="s">
        <v>536</v>
      </c>
      <c r="F6" s="301" t="s">
        <v>493</v>
      </c>
      <c r="G6" s="265"/>
    </row>
    <row r="7" spans="1:7" ht="57" x14ac:dyDescent="0.25">
      <c r="A7" s="265"/>
      <c r="B7" s="299">
        <v>3</v>
      </c>
      <c r="C7" s="299" t="s">
        <v>490</v>
      </c>
      <c r="D7" s="302" t="s">
        <v>496</v>
      </c>
      <c r="E7" s="299" t="s">
        <v>497</v>
      </c>
      <c r="F7" s="301" t="s">
        <v>493</v>
      </c>
      <c r="G7" s="265"/>
    </row>
    <row r="8" spans="1:7" ht="42.75" x14ac:dyDescent="0.25">
      <c r="A8" s="265"/>
      <c r="B8" s="299">
        <v>4</v>
      </c>
      <c r="C8" s="299" t="s">
        <v>490</v>
      </c>
      <c r="D8" s="302" t="s">
        <v>498</v>
      </c>
      <c r="E8" s="299" t="s">
        <v>499</v>
      </c>
      <c r="F8" s="301" t="s">
        <v>493</v>
      </c>
      <c r="G8" s="265"/>
    </row>
    <row r="9" spans="1:7" ht="42.75" x14ac:dyDescent="0.25">
      <c r="A9" s="265"/>
      <c r="B9" s="299">
        <v>5</v>
      </c>
      <c r="C9" s="299" t="s">
        <v>490</v>
      </c>
      <c r="D9" s="302" t="s">
        <v>500</v>
      </c>
      <c r="E9" s="299" t="s">
        <v>499</v>
      </c>
      <c r="F9" s="301" t="s">
        <v>493</v>
      </c>
      <c r="G9" s="265"/>
    </row>
    <row r="10" spans="1:7" ht="57" x14ac:dyDescent="0.25">
      <c r="A10" s="265"/>
      <c r="B10" s="299">
        <v>6</v>
      </c>
      <c r="C10" s="299" t="s">
        <v>501</v>
      </c>
      <c r="D10" s="302" t="s">
        <v>502</v>
      </c>
      <c r="E10" s="299" t="s">
        <v>499</v>
      </c>
      <c r="F10" s="301" t="s">
        <v>493</v>
      </c>
      <c r="G10" s="265"/>
    </row>
    <row r="11" spans="1:7" ht="42.75" x14ac:dyDescent="0.25">
      <c r="A11" s="265"/>
      <c r="B11" s="299">
        <v>7</v>
      </c>
      <c r="C11" s="299" t="s">
        <v>503</v>
      </c>
      <c r="D11" s="302" t="s">
        <v>504</v>
      </c>
      <c r="E11" s="299" t="s">
        <v>499</v>
      </c>
      <c r="F11" s="301" t="s">
        <v>493</v>
      </c>
      <c r="G11" s="265"/>
    </row>
    <row r="12" spans="1:7" ht="42.75" x14ac:dyDescent="0.25">
      <c r="A12" s="265"/>
      <c r="B12" s="299">
        <v>8</v>
      </c>
      <c r="C12" s="299" t="s">
        <v>505</v>
      </c>
      <c r="D12" s="302" t="s">
        <v>506</v>
      </c>
      <c r="E12" s="299" t="s">
        <v>499</v>
      </c>
      <c r="F12" s="301" t="s">
        <v>493</v>
      </c>
      <c r="G12" s="265"/>
    </row>
    <row r="13" spans="1:7" ht="42.75" x14ac:dyDescent="0.25">
      <c r="A13" s="265"/>
      <c r="B13" s="299">
        <v>9</v>
      </c>
      <c r="C13" s="299" t="s">
        <v>505</v>
      </c>
      <c r="D13" s="303" t="s">
        <v>507</v>
      </c>
      <c r="E13" s="299" t="s">
        <v>499</v>
      </c>
      <c r="F13" s="301" t="s">
        <v>493</v>
      </c>
      <c r="G13" s="265"/>
    </row>
    <row r="14" spans="1:7" ht="42.75" x14ac:dyDescent="0.25">
      <c r="A14" s="265"/>
      <c r="B14" s="299">
        <v>10</v>
      </c>
      <c r="C14" s="299" t="s">
        <v>508</v>
      </c>
      <c r="D14" s="303" t="s">
        <v>509</v>
      </c>
      <c r="E14" s="299" t="s">
        <v>499</v>
      </c>
      <c r="F14" s="301" t="s">
        <v>493</v>
      </c>
      <c r="G14" s="265"/>
    </row>
    <row r="15" spans="1:7" ht="42.75" x14ac:dyDescent="0.25">
      <c r="A15" s="265"/>
      <c r="B15" s="299">
        <v>11</v>
      </c>
      <c r="C15" s="299" t="s">
        <v>510</v>
      </c>
      <c r="D15" s="303" t="s">
        <v>511</v>
      </c>
      <c r="E15" s="299" t="s">
        <v>499</v>
      </c>
      <c r="F15" s="301" t="s">
        <v>493</v>
      </c>
      <c r="G15" s="265"/>
    </row>
    <row r="16" spans="1:7" ht="42.75" x14ac:dyDescent="0.25">
      <c r="A16" s="265"/>
      <c r="B16" s="299">
        <v>12</v>
      </c>
      <c r="C16" s="299" t="s">
        <v>508</v>
      </c>
      <c r="D16" s="303" t="s">
        <v>512</v>
      </c>
      <c r="E16" s="299" t="s">
        <v>499</v>
      </c>
      <c r="F16" s="301" t="s">
        <v>493</v>
      </c>
      <c r="G16" s="265"/>
    </row>
    <row r="17" spans="1:7" ht="42.75" x14ac:dyDescent="0.25">
      <c r="A17" s="265"/>
      <c r="B17" s="299">
        <v>13</v>
      </c>
      <c r="C17" s="299" t="s">
        <v>508</v>
      </c>
      <c r="D17" s="303" t="s">
        <v>513</v>
      </c>
      <c r="E17" s="299" t="s">
        <v>499</v>
      </c>
      <c r="F17" s="301" t="s">
        <v>493</v>
      </c>
      <c r="G17" s="265"/>
    </row>
    <row r="18" spans="1:7" ht="42.75" x14ac:dyDescent="0.25">
      <c r="A18" s="265"/>
      <c r="B18" s="299">
        <v>14</v>
      </c>
      <c r="C18" s="299" t="s">
        <v>508</v>
      </c>
      <c r="D18" s="303" t="s">
        <v>514</v>
      </c>
      <c r="E18" s="299" t="s">
        <v>499</v>
      </c>
      <c r="F18" s="301" t="s">
        <v>493</v>
      </c>
      <c r="G18" s="265"/>
    </row>
    <row r="19" spans="1:7" ht="34.5" customHeight="1" x14ac:dyDescent="0.25">
      <c r="A19" s="265"/>
      <c r="B19" s="299">
        <v>15</v>
      </c>
      <c r="C19" s="299" t="s">
        <v>515</v>
      </c>
      <c r="D19" s="303" t="s">
        <v>516</v>
      </c>
      <c r="E19" s="299" t="s">
        <v>499</v>
      </c>
      <c r="F19" s="301" t="s">
        <v>493</v>
      </c>
      <c r="G19" s="265"/>
    </row>
    <row r="20" spans="1:7" ht="142.5" x14ac:dyDescent="0.25">
      <c r="A20" s="265"/>
      <c r="B20" s="526">
        <v>16</v>
      </c>
      <c r="C20" s="526" t="s">
        <v>490</v>
      </c>
      <c r="D20" s="303" t="s">
        <v>517</v>
      </c>
      <c r="E20" s="526" t="s">
        <v>495</v>
      </c>
      <c r="F20" s="528" t="s">
        <v>493</v>
      </c>
      <c r="G20" s="265"/>
    </row>
    <row r="21" spans="1:7" ht="28.5" x14ac:dyDescent="0.25">
      <c r="A21" s="265"/>
      <c r="B21" s="526"/>
      <c r="C21" s="526"/>
      <c r="D21" s="303" t="s">
        <v>518</v>
      </c>
      <c r="E21" s="526"/>
      <c r="F21" s="528"/>
      <c r="G21" s="265"/>
    </row>
    <row r="22" spans="1:7" ht="28.5" x14ac:dyDescent="0.25">
      <c r="A22" s="265"/>
      <c r="B22" s="526"/>
      <c r="C22" s="526"/>
      <c r="D22" s="303" t="s">
        <v>519</v>
      </c>
      <c r="E22" s="526"/>
      <c r="F22" s="528"/>
      <c r="G22" s="265"/>
    </row>
    <row r="23" spans="1:7" ht="42.75" x14ac:dyDescent="0.25">
      <c r="A23" s="265"/>
      <c r="B23" s="526"/>
      <c r="C23" s="526"/>
      <c r="D23" s="303" t="s">
        <v>520</v>
      </c>
      <c r="E23" s="526"/>
      <c r="F23" s="528"/>
      <c r="G23" s="265"/>
    </row>
    <row r="24" spans="1:7" x14ac:dyDescent="0.25">
      <c r="A24" s="265"/>
      <c r="B24" s="526"/>
      <c r="C24" s="526"/>
      <c r="D24" s="303" t="s">
        <v>521</v>
      </c>
      <c r="E24" s="526"/>
      <c r="F24" s="528"/>
      <c r="G24" s="265"/>
    </row>
    <row r="25" spans="1:7" ht="57" x14ac:dyDescent="0.25">
      <c r="A25" s="265"/>
      <c r="B25" s="299">
        <v>17</v>
      </c>
      <c r="C25" s="299" t="s">
        <v>490</v>
      </c>
      <c r="D25" s="303" t="s">
        <v>522</v>
      </c>
      <c r="E25" s="299" t="s">
        <v>523</v>
      </c>
      <c r="F25" s="301" t="s">
        <v>493</v>
      </c>
      <c r="G25" s="265"/>
    </row>
    <row r="26" spans="1:7" ht="57" x14ac:dyDescent="0.25">
      <c r="A26" s="265"/>
      <c r="B26" s="526">
        <v>18</v>
      </c>
      <c r="C26" s="527" t="s">
        <v>490</v>
      </c>
      <c r="D26" s="303" t="s">
        <v>524</v>
      </c>
      <c r="E26" s="527" t="s">
        <v>537</v>
      </c>
      <c r="F26" s="528" t="s">
        <v>493</v>
      </c>
      <c r="G26" s="265"/>
    </row>
    <row r="27" spans="1:7" x14ac:dyDescent="0.25">
      <c r="A27" s="265"/>
      <c r="B27" s="526"/>
      <c r="C27" s="527"/>
      <c r="D27" s="303" t="s">
        <v>525</v>
      </c>
      <c r="E27" s="527"/>
      <c r="F27" s="528"/>
      <c r="G27" s="265"/>
    </row>
    <row r="28" spans="1:7" x14ac:dyDescent="0.25">
      <c r="A28" s="265"/>
      <c r="B28" s="526"/>
      <c r="C28" s="527"/>
      <c r="D28" s="303" t="s">
        <v>526</v>
      </c>
      <c r="E28" s="527"/>
      <c r="F28" s="528"/>
      <c r="G28" s="265"/>
    </row>
    <row r="29" spans="1:7" x14ac:dyDescent="0.25">
      <c r="A29" s="265"/>
      <c r="B29" s="526"/>
      <c r="C29" s="527"/>
      <c r="D29" s="303" t="s">
        <v>527</v>
      </c>
      <c r="E29" s="527"/>
      <c r="F29" s="528"/>
      <c r="G29" s="265"/>
    </row>
    <row r="30" spans="1:7" ht="28.5" x14ac:dyDescent="0.25">
      <c r="A30" s="265"/>
      <c r="B30" s="526"/>
      <c r="C30" s="527"/>
      <c r="D30" s="303" t="s">
        <v>528</v>
      </c>
      <c r="E30" s="527"/>
      <c r="F30" s="528"/>
      <c r="G30" s="265"/>
    </row>
    <row r="31" spans="1:7" ht="30" x14ac:dyDescent="0.25">
      <c r="A31" s="265"/>
      <c r="B31" s="299">
        <v>19</v>
      </c>
      <c r="C31" s="299" t="s">
        <v>529</v>
      </c>
      <c r="D31" s="303" t="s">
        <v>530</v>
      </c>
      <c r="E31" s="299" t="s">
        <v>495</v>
      </c>
      <c r="F31" s="301" t="s">
        <v>493</v>
      </c>
      <c r="G31" s="265"/>
    </row>
    <row r="32" spans="1:7" ht="71.25" x14ac:dyDescent="0.25">
      <c r="A32" s="265"/>
      <c r="B32" s="299">
        <v>20</v>
      </c>
      <c r="C32" s="304" t="s">
        <v>490</v>
      </c>
      <c r="D32" s="271" t="s">
        <v>531</v>
      </c>
      <c r="E32" s="299" t="s">
        <v>495</v>
      </c>
      <c r="F32" s="301" t="s">
        <v>493</v>
      </c>
      <c r="G32" s="265"/>
    </row>
    <row r="33" spans="1:7" ht="57" x14ac:dyDescent="0.25">
      <c r="A33" s="265"/>
      <c r="B33" s="299">
        <v>21</v>
      </c>
      <c r="C33" s="304" t="s">
        <v>490</v>
      </c>
      <c r="D33" s="271" t="s">
        <v>532</v>
      </c>
      <c r="E33" s="299" t="s">
        <v>495</v>
      </c>
      <c r="F33" s="301" t="s">
        <v>493</v>
      </c>
      <c r="G33" s="265"/>
    </row>
    <row r="34" spans="1:7" ht="30" x14ac:dyDescent="0.25">
      <c r="A34" s="265"/>
      <c r="B34" s="299">
        <v>22</v>
      </c>
      <c r="C34" s="304" t="s">
        <v>490</v>
      </c>
      <c r="D34" s="271" t="s">
        <v>533</v>
      </c>
      <c r="E34" s="299" t="s">
        <v>495</v>
      </c>
      <c r="F34" s="301" t="s">
        <v>493</v>
      </c>
      <c r="G34" s="265"/>
    </row>
    <row r="35" spans="1:7" ht="57" x14ac:dyDescent="0.25">
      <c r="A35" s="265"/>
      <c r="B35" s="299">
        <v>23</v>
      </c>
      <c r="C35" s="304" t="s">
        <v>490</v>
      </c>
      <c r="D35" s="271" t="s">
        <v>534</v>
      </c>
      <c r="E35" s="299" t="s">
        <v>495</v>
      </c>
      <c r="F35" s="301" t="s">
        <v>493</v>
      </c>
      <c r="G35" s="265"/>
    </row>
    <row r="36" spans="1:7" ht="30" x14ac:dyDescent="0.25">
      <c r="A36" s="265"/>
      <c r="B36" s="299">
        <v>24</v>
      </c>
      <c r="C36" s="299" t="s">
        <v>490</v>
      </c>
      <c r="D36" s="302" t="s">
        <v>535</v>
      </c>
      <c r="E36" s="299" t="s">
        <v>495</v>
      </c>
      <c r="F36" s="301" t="s">
        <v>493</v>
      </c>
      <c r="G36" s="265"/>
    </row>
    <row r="37" spans="1:7" x14ac:dyDescent="0.25">
      <c r="B37" s="305"/>
      <c r="C37" s="305"/>
      <c r="D37" s="305"/>
      <c r="E37" s="305"/>
      <c r="F37" s="305"/>
    </row>
    <row r="38" spans="1:7" ht="42.75" customHeight="1" x14ac:dyDescent="0.25">
      <c r="B38" s="525" t="s">
        <v>538</v>
      </c>
      <c r="C38" s="525"/>
      <c r="D38" s="525"/>
      <c r="E38" s="525"/>
      <c r="F38" s="525"/>
    </row>
  </sheetData>
  <mergeCells count="12">
    <mergeCell ref="B1:F1"/>
    <mergeCell ref="B2:F2"/>
    <mergeCell ref="C20:C24"/>
    <mergeCell ref="E20:E24"/>
    <mergeCell ref="E26:E30"/>
    <mergeCell ref="B20:B24"/>
    <mergeCell ref="F20:F24"/>
    <mergeCell ref="B38:F38"/>
    <mergeCell ref="B26:B30"/>
    <mergeCell ref="C26:C30"/>
    <mergeCell ref="F26:F30"/>
    <mergeCell ref="B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31" workbookViewId="0">
      <selection activeCell="B5" sqref="B5:B8"/>
    </sheetView>
  </sheetViews>
  <sheetFormatPr baseColWidth="10" defaultRowHeight="15" x14ac:dyDescent="0.25"/>
  <cols>
    <col min="2" max="2" width="52.28515625" customWidth="1"/>
    <col min="3" max="3" width="71.42578125" customWidth="1"/>
  </cols>
  <sheetData>
    <row r="1" spans="1:4" x14ac:dyDescent="0.25">
      <c r="A1" s="265"/>
      <c r="B1" s="461" t="s">
        <v>371</v>
      </c>
      <c r="C1" s="461"/>
      <c r="D1" s="265"/>
    </row>
    <row r="2" spans="1:4" x14ac:dyDescent="0.25">
      <c r="A2" s="265"/>
      <c r="B2" s="537" t="s">
        <v>577</v>
      </c>
      <c r="C2" s="537"/>
      <c r="D2" s="265"/>
    </row>
    <row r="3" spans="1:4" x14ac:dyDescent="0.25">
      <c r="A3" s="265"/>
      <c r="B3" s="535" t="s">
        <v>585</v>
      </c>
      <c r="C3" s="113" t="s">
        <v>539</v>
      </c>
      <c r="D3" s="265"/>
    </row>
    <row r="4" spans="1:4" ht="28.5" x14ac:dyDescent="0.25">
      <c r="A4" s="265"/>
      <c r="B4" s="535"/>
      <c r="C4" s="113" t="s">
        <v>540</v>
      </c>
      <c r="D4" s="265"/>
    </row>
    <row r="5" spans="1:4" ht="28.5" x14ac:dyDescent="0.25">
      <c r="A5" s="265"/>
      <c r="B5" s="536" t="s">
        <v>586</v>
      </c>
      <c r="C5" s="271" t="s">
        <v>541</v>
      </c>
      <c r="D5" s="265"/>
    </row>
    <row r="6" spans="1:4" ht="28.5" x14ac:dyDescent="0.25">
      <c r="A6" s="265"/>
      <c r="B6" s="536"/>
      <c r="C6" s="271" t="s">
        <v>542</v>
      </c>
      <c r="D6" s="265"/>
    </row>
    <row r="7" spans="1:4" ht="57" x14ac:dyDescent="0.25">
      <c r="A7" s="265"/>
      <c r="B7" s="536"/>
      <c r="C7" s="271" t="s">
        <v>543</v>
      </c>
      <c r="D7" s="265"/>
    </row>
    <row r="8" spans="1:4" ht="57" x14ac:dyDescent="0.25">
      <c r="A8" s="265"/>
      <c r="B8" s="536"/>
      <c r="C8" s="271" t="s">
        <v>544</v>
      </c>
      <c r="D8" s="265"/>
    </row>
    <row r="9" spans="1:4" ht="71.25" x14ac:dyDescent="0.25">
      <c r="A9" s="265"/>
      <c r="B9" s="536" t="s">
        <v>587</v>
      </c>
      <c r="C9" s="271" t="s">
        <v>588</v>
      </c>
      <c r="D9" s="265"/>
    </row>
    <row r="10" spans="1:4" ht="85.5" x14ac:dyDescent="0.25">
      <c r="A10" s="265"/>
      <c r="B10" s="536"/>
      <c r="C10" s="271" t="s">
        <v>589</v>
      </c>
      <c r="D10" s="265"/>
    </row>
    <row r="11" spans="1:4" ht="57" x14ac:dyDescent="0.25">
      <c r="A11" s="265"/>
      <c r="B11" s="536"/>
      <c r="C11" s="271" t="s">
        <v>545</v>
      </c>
      <c r="D11" s="265"/>
    </row>
    <row r="12" spans="1:4" ht="57" x14ac:dyDescent="0.25">
      <c r="A12" s="265"/>
      <c r="B12" s="536"/>
      <c r="C12" s="271" t="s">
        <v>546</v>
      </c>
      <c r="D12" s="265"/>
    </row>
    <row r="13" spans="1:4" ht="114" x14ac:dyDescent="0.25">
      <c r="A13" s="265"/>
      <c r="B13" s="536"/>
      <c r="C13" s="306" t="s">
        <v>578</v>
      </c>
      <c r="D13" s="265"/>
    </row>
    <row r="14" spans="1:4" ht="185.25" x14ac:dyDescent="0.25">
      <c r="A14" s="265"/>
      <c r="B14" s="536"/>
      <c r="C14" s="306" t="s">
        <v>590</v>
      </c>
      <c r="D14" s="265"/>
    </row>
    <row r="15" spans="1:4" ht="42.75" x14ac:dyDescent="0.25">
      <c r="A15" s="265"/>
      <c r="B15" s="492" t="s">
        <v>594</v>
      </c>
      <c r="C15" s="306" t="s">
        <v>547</v>
      </c>
      <c r="D15" s="265"/>
    </row>
    <row r="16" spans="1:4" ht="57" x14ac:dyDescent="0.25">
      <c r="A16" s="265"/>
      <c r="B16" s="492"/>
      <c r="C16" s="306" t="s">
        <v>548</v>
      </c>
      <c r="D16" s="265"/>
    </row>
    <row r="17" spans="1:4" ht="71.25" x14ac:dyDescent="0.25">
      <c r="A17" s="265"/>
      <c r="B17" s="492"/>
      <c r="C17" s="306" t="s">
        <v>549</v>
      </c>
      <c r="D17" s="265"/>
    </row>
    <row r="18" spans="1:4" ht="57" x14ac:dyDescent="0.25">
      <c r="A18" s="265"/>
      <c r="B18" s="492"/>
      <c r="C18" s="306" t="s">
        <v>550</v>
      </c>
      <c r="D18" s="265"/>
    </row>
    <row r="19" spans="1:4" ht="28.5" x14ac:dyDescent="0.25">
      <c r="A19" s="265"/>
      <c r="B19" s="492"/>
      <c r="C19" s="306" t="s">
        <v>579</v>
      </c>
      <c r="D19" s="265"/>
    </row>
    <row r="20" spans="1:4" x14ac:dyDescent="0.25">
      <c r="A20" s="265"/>
      <c r="B20" s="492"/>
      <c r="C20" s="306" t="s">
        <v>580</v>
      </c>
      <c r="D20" s="265"/>
    </row>
    <row r="21" spans="1:4" ht="57" x14ac:dyDescent="0.25">
      <c r="A21" s="265"/>
      <c r="B21" s="492"/>
      <c r="C21" s="306" t="s">
        <v>551</v>
      </c>
      <c r="D21" s="265"/>
    </row>
    <row r="22" spans="1:4" ht="43.5" x14ac:dyDescent="0.25">
      <c r="A22" s="265"/>
      <c r="B22" s="311" t="s">
        <v>596</v>
      </c>
      <c r="C22" s="306" t="s">
        <v>595</v>
      </c>
      <c r="D22" s="265"/>
    </row>
    <row r="23" spans="1:4" ht="28.5" x14ac:dyDescent="0.25">
      <c r="A23" s="265"/>
      <c r="B23" s="538" t="s">
        <v>597</v>
      </c>
      <c r="C23" s="306" t="s">
        <v>598</v>
      </c>
      <c r="D23" s="265"/>
    </row>
    <row r="24" spans="1:4" ht="71.25" x14ac:dyDescent="0.25">
      <c r="A24" s="265"/>
      <c r="B24" s="538"/>
      <c r="C24" s="306" t="s">
        <v>552</v>
      </c>
      <c r="D24" s="265"/>
    </row>
    <row r="25" spans="1:4" ht="42.75" x14ac:dyDescent="0.25">
      <c r="A25" s="265"/>
      <c r="B25" s="538"/>
      <c r="C25" s="306" t="s">
        <v>553</v>
      </c>
      <c r="D25" s="265"/>
    </row>
    <row r="26" spans="1:4" ht="42.75" customHeight="1" x14ac:dyDescent="0.25">
      <c r="A26" s="265"/>
      <c r="B26" s="532" t="s">
        <v>592</v>
      </c>
      <c r="C26" s="306" t="s">
        <v>555</v>
      </c>
      <c r="D26" s="265"/>
    </row>
    <row r="27" spans="1:4" ht="28.5" x14ac:dyDescent="0.25">
      <c r="A27" s="265"/>
      <c r="B27" s="533"/>
      <c r="C27" s="306" t="s">
        <v>556</v>
      </c>
      <c r="D27" s="265"/>
    </row>
    <row r="28" spans="1:4" ht="28.5" x14ac:dyDescent="0.25">
      <c r="A28" s="265"/>
      <c r="B28" s="533"/>
      <c r="C28" s="306" t="s">
        <v>557</v>
      </c>
      <c r="D28" s="265"/>
    </row>
    <row r="29" spans="1:4" ht="28.5" x14ac:dyDescent="0.25">
      <c r="A29" s="265"/>
      <c r="B29" s="533"/>
      <c r="C29" s="306" t="s">
        <v>558</v>
      </c>
      <c r="D29" s="265"/>
    </row>
    <row r="30" spans="1:4" ht="28.5" x14ac:dyDescent="0.25">
      <c r="A30" s="265"/>
      <c r="B30" s="533"/>
      <c r="C30" s="306" t="s">
        <v>559</v>
      </c>
      <c r="D30" s="265"/>
    </row>
    <row r="31" spans="1:4" ht="85.5" x14ac:dyDescent="0.25">
      <c r="A31" s="265"/>
      <c r="B31" s="533"/>
      <c r="C31" s="306" t="s">
        <v>560</v>
      </c>
      <c r="D31" s="265"/>
    </row>
    <row r="32" spans="1:4" ht="42.75" x14ac:dyDescent="0.25">
      <c r="A32" s="265"/>
      <c r="B32" s="533"/>
      <c r="C32" s="306" t="s">
        <v>561</v>
      </c>
      <c r="D32" s="265"/>
    </row>
    <row r="33" spans="1:4" ht="42.75" x14ac:dyDescent="0.25">
      <c r="A33" s="265"/>
      <c r="B33" s="533"/>
      <c r="C33" s="306" t="s">
        <v>562</v>
      </c>
      <c r="D33" s="265"/>
    </row>
    <row r="34" spans="1:4" ht="28.5" x14ac:dyDescent="0.25">
      <c r="A34" s="265"/>
      <c r="B34" s="533"/>
      <c r="C34" s="306" t="s">
        <v>563</v>
      </c>
      <c r="D34" s="265"/>
    </row>
    <row r="35" spans="1:4" x14ac:dyDescent="0.25">
      <c r="A35" s="265"/>
      <c r="B35" s="533"/>
      <c r="C35" s="306" t="s">
        <v>564</v>
      </c>
      <c r="D35" s="265"/>
    </row>
    <row r="36" spans="1:4" ht="28.5" x14ac:dyDescent="0.25">
      <c r="A36" s="265"/>
      <c r="B36" s="533"/>
      <c r="C36" s="306" t="s">
        <v>565</v>
      </c>
      <c r="D36" s="265"/>
    </row>
    <row r="37" spans="1:4" ht="57" x14ac:dyDescent="0.25">
      <c r="A37" s="265"/>
      <c r="B37" s="533"/>
      <c r="C37" s="306" t="s">
        <v>566</v>
      </c>
      <c r="D37" s="265"/>
    </row>
    <row r="38" spans="1:4" ht="57" x14ac:dyDescent="0.25">
      <c r="A38" s="265"/>
      <c r="B38" s="534"/>
      <c r="C38" s="306" t="s">
        <v>567</v>
      </c>
      <c r="D38" s="265"/>
    </row>
    <row r="39" spans="1:4" ht="71.25" x14ac:dyDescent="0.25">
      <c r="A39" s="265"/>
      <c r="B39" s="307" t="s">
        <v>591</v>
      </c>
      <c r="C39" s="113" t="s">
        <v>581</v>
      </c>
      <c r="D39" s="265"/>
    </row>
    <row r="40" spans="1:4" ht="71.25" x14ac:dyDescent="0.25">
      <c r="A40" s="265"/>
      <c r="B40" s="306" t="s">
        <v>599</v>
      </c>
      <c r="C40" s="271" t="s">
        <v>582</v>
      </c>
      <c r="D40" s="265"/>
    </row>
    <row r="41" spans="1:4" ht="28.5" x14ac:dyDescent="0.25">
      <c r="A41" s="265"/>
      <c r="B41" s="308" t="s">
        <v>600</v>
      </c>
      <c r="C41" s="306" t="s">
        <v>554</v>
      </c>
      <c r="D41" s="265"/>
    </row>
    <row r="42" spans="1:4" x14ac:dyDescent="0.25">
      <c r="A42" s="265"/>
      <c r="B42" s="309" t="s">
        <v>583</v>
      </c>
      <c r="C42" s="310"/>
      <c r="D42" s="265"/>
    </row>
    <row r="43" spans="1:4" ht="42.75" x14ac:dyDescent="0.25">
      <c r="A43" s="265"/>
      <c r="B43" s="492" t="s">
        <v>568</v>
      </c>
      <c r="C43" s="306" t="s">
        <v>569</v>
      </c>
      <c r="D43" s="265"/>
    </row>
    <row r="44" spans="1:4" ht="42.75" x14ac:dyDescent="0.25">
      <c r="A44" s="265"/>
      <c r="B44" s="492"/>
      <c r="C44" s="306" t="s">
        <v>570</v>
      </c>
      <c r="D44" s="265"/>
    </row>
    <row r="45" spans="1:4" ht="57" x14ac:dyDescent="0.25">
      <c r="A45" s="265"/>
      <c r="B45" s="492"/>
      <c r="C45" s="306" t="s">
        <v>571</v>
      </c>
      <c r="D45" s="265"/>
    </row>
    <row r="46" spans="1:4" ht="42.75" x14ac:dyDescent="0.25">
      <c r="A46" s="265"/>
      <c r="B46" s="492"/>
      <c r="C46" s="306" t="s">
        <v>572</v>
      </c>
      <c r="D46" s="265"/>
    </row>
    <row r="47" spans="1:4" ht="28.5" x14ac:dyDescent="0.25">
      <c r="A47" s="265"/>
      <c r="B47" s="492"/>
      <c r="C47" s="306" t="s">
        <v>573</v>
      </c>
      <c r="D47" s="265"/>
    </row>
    <row r="48" spans="1:4" ht="42.75" x14ac:dyDescent="0.25">
      <c r="A48" s="265"/>
      <c r="B48" s="492"/>
      <c r="C48" s="306" t="s">
        <v>574</v>
      </c>
      <c r="D48" s="265"/>
    </row>
    <row r="49" spans="1:8" ht="42.75" x14ac:dyDescent="0.25">
      <c r="A49" s="265"/>
      <c r="B49" s="492"/>
      <c r="C49" s="306" t="s">
        <v>601</v>
      </c>
      <c r="D49" s="265"/>
    </row>
    <row r="50" spans="1:8" ht="71.25" x14ac:dyDescent="0.25">
      <c r="A50" s="265"/>
      <c r="B50" s="492"/>
      <c r="C50" s="306" t="s">
        <v>575</v>
      </c>
      <c r="D50" s="265"/>
    </row>
    <row r="51" spans="1:8" ht="57" x14ac:dyDescent="0.25">
      <c r="A51" s="265"/>
      <c r="B51" s="308" t="s">
        <v>584</v>
      </c>
      <c r="C51" s="271" t="s">
        <v>593</v>
      </c>
      <c r="D51" s="265"/>
    </row>
    <row r="52" spans="1:8" x14ac:dyDescent="0.25">
      <c r="B52" s="280"/>
    </row>
    <row r="53" spans="1:8" x14ac:dyDescent="0.25">
      <c r="B53" s="280" t="s">
        <v>268</v>
      </c>
      <c r="H53" s="280" t="s">
        <v>576</v>
      </c>
    </row>
  </sheetData>
  <mergeCells count="9">
    <mergeCell ref="B43:B50"/>
    <mergeCell ref="B26:B38"/>
    <mergeCell ref="B3:B4"/>
    <mergeCell ref="B5:B8"/>
    <mergeCell ref="B1:C1"/>
    <mergeCell ref="B2:C2"/>
    <mergeCell ref="B9:B14"/>
    <mergeCell ref="B15:B21"/>
    <mergeCell ref="B23:B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82"/>
  <sheetViews>
    <sheetView topLeftCell="A61" workbookViewId="0">
      <selection activeCell="B1" sqref="B1:S3"/>
    </sheetView>
  </sheetViews>
  <sheetFormatPr baseColWidth="10" defaultRowHeight="17.25" x14ac:dyDescent="0.25"/>
  <cols>
    <col min="1" max="1" width="52.42578125" style="387" customWidth="1"/>
    <col min="2" max="2" width="34.85546875" style="318" customWidth="1"/>
    <col min="3" max="3" width="29" style="318" customWidth="1"/>
    <col min="4" max="4" width="47.140625" style="388" customWidth="1"/>
    <col min="5" max="5" width="37.7109375" style="388" customWidth="1"/>
    <col min="6" max="6" width="32.5703125" style="318" customWidth="1"/>
    <col min="7" max="7" width="47.28515625" style="318" customWidth="1"/>
    <col min="8" max="8" width="32.42578125" style="318" customWidth="1"/>
    <col min="9" max="10" width="7.42578125" style="321" customWidth="1"/>
    <col min="11" max="11" width="7.85546875" style="321" customWidth="1"/>
    <col min="12" max="12" width="8" style="321" customWidth="1"/>
    <col min="13" max="25" width="6.5703125" style="321" customWidth="1"/>
    <col min="26" max="26" width="7.7109375" style="321" customWidth="1"/>
    <col min="27" max="33" width="6.5703125" style="321" customWidth="1"/>
    <col min="34" max="256" width="11.42578125" style="321"/>
    <col min="257" max="257" width="52.42578125" style="321" customWidth="1"/>
    <col min="258" max="258" width="34.85546875" style="321" customWidth="1"/>
    <col min="259" max="259" width="29" style="321" customWidth="1"/>
    <col min="260" max="260" width="47.140625" style="321" customWidth="1"/>
    <col min="261" max="261" width="37.7109375" style="321" customWidth="1"/>
    <col min="262" max="262" width="32.5703125" style="321" customWidth="1"/>
    <col min="263" max="263" width="47.28515625" style="321" customWidth="1"/>
    <col min="264" max="264" width="32.42578125" style="321" customWidth="1"/>
    <col min="265" max="266" width="7.42578125" style="321" customWidth="1"/>
    <col min="267" max="267" width="7.85546875" style="321" customWidth="1"/>
    <col min="268" max="268" width="8" style="321" customWidth="1"/>
    <col min="269" max="281" width="6.5703125" style="321" customWidth="1"/>
    <col min="282" max="282" width="7.7109375" style="321" customWidth="1"/>
    <col min="283" max="289" width="6.5703125" style="321" customWidth="1"/>
    <col min="290" max="512" width="11.42578125" style="321"/>
    <col min="513" max="513" width="52.42578125" style="321" customWidth="1"/>
    <col min="514" max="514" width="34.85546875" style="321" customWidth="1"/>
    <col min="515" max="515" width="29" style="321" customWidth="1"/>
    <col min="516" max="516" width="47.140625" style="321" customWidth="1"/>
    <col min="517" max="517" width="37.7109375" style="321" customWidth="1"/>
    <col min="518" max="518" width="32.5703125" style="321" customWidth="1"/>
    <col min="519" max="519" width="47.28515625" style="321" customWidth="1"/>
    <col min="520" max="520" width="32.42578125" style="321" customWidth="1"/>
    <col min="521" max="522" width="7.42578125" style="321" customWidth="1"/>
    <col min="523" max="523" width="7.85546875" style="321" customWidth="1"/>
    <col min="524" max="524" width="8" style="321" customWidth="1"/>
    <col min="525" max="537" width="6.5703125" style="321" customWidth="1"/>
    <col min="538" max="538" width="7.7109375" style="321" customWidth="1"/>
    <col min="539" max="545" width="6.5703125" style="321" customWidth="1"/>
    <col min="546" max="768" width="11.42578125" style="321"/>
    <col min="769" max="769" width="52.42578125" style="321" customWidth="1"/>
    <col min="770" max="770" width="34.85546875" style="321" customWidth="1"/>
    <col min="771" max="771" width="29" style="321" customWidth="1"/>
    <col min="772" max="772" width="47.140625" style="321" customWidth="1"/>
    <col min="773" max="773" width="37.7109375" style="321" customWidth="1"/>
    <col min="774" max="774" width="32.5703125" style="321" customWidth="1"/>
    <col min="775" max="775" width="47.28515625" style="321" customWidth="1"/>
    <col min="776" max="776" width="32.42578125" style="321" customWidth="1"/>
    <col min="777" max="778" width="7.42578125" style="321" customWidth="1"/>
    <col min="779" max="779" width="7.85546875" style="321" customWidth="1"/>
    <col min="780" max="780" width="8" style="321" customWidth="1"/>
    <col min="781" max="793" width="6.5703125" style="321" customWidth="1"/>
    <col min="794" max="794" width="7.7109375" style="321" customWidth="1"/>
    <col min="795" max="801" width="6.5703125" style="321" customWidth="1"/>
    <col min="802" max="1024" width="11.42578125" style="321"/>
    <col min="1025" max="1025" width="52.42578125" style="321" customWidth="1"/>
    <col min="1026" max="1026" width="34.85546875" style="321" customWidth="1"/>
    <col min="1027" max="1027" width="29" style="321" customWidth="1"/>
    <col min="1028" max="1028" width="47.140625" style="321" customWidth="1"/>
    <col min="1029" max="1029" width="37.7109375" style="321" customWidth="1"/>
    <col min="1030" max="1030" width="32.5703125" style="321" customWidth="1"/>
    <col min="1031" max="1031" width="47.28515625" style="321" customWidth="1"/>
    <col min="1032" max="1032" width="32.42578125" style="321" customWidth="1"/>
    <col min="1033" max="1034" width="7.42578125" style="321" customWidth="1"/>
    <col min="1035" max="1035" width="7.85546875" style="321" customWidth="1"/>
    <col min="1036" max="1036" width="8" style="321" customWidth="1"/>
    <col min="1037" max="1049" width="6.5703125" style="321" customWidth="1"/>
    <col min="1050" max="1050" width="7.7109375" style="321" customWidth="1"/>
    <col min="1051" max="1057" width="6.5703125" style="321" customWidth="1"/>
    <col min="1058" max="1280" width="11.42578125" style="321"/>
    <col min="1281" max="1281" width="52.42578125" style="321" customWidth="1"/>
    <col min="1282" max="1282" width="34.85546875" style="321" customWidth="1"/>
    <col min="1283" max="1283" width="29" style="321" customWidth="1"/>
    <col min="1284" max="1284" width="47.140625" style="321" customWidth="1"/>
    <col min="1285" max="1285" width="37.7109375" style="321" customWidth="1"/>
    <col min="1286" max="1286" width="32.5703125" style="321" customWidth="1"/>
    <col min="1287" max="1287" width="47.28515625" style="321" customWidth="1"/>
    <col min="1288" max="1288" width="32.42578125" style="321" customWidth="1"/>
    <col min="1289" max="1290" width="7.42578125" style="321" customWidth="1"/>
    <col min="1291" max="1291" width="7.85546875" style="321" customWidth="1"/>
    <col min="1292" max="1292" width="8" style="321" customWidth="1"/>
    <col min="1293" max="1305" width="6.5703125" style="321" customWidth="1"/>
    <col min="1306" max="1306" width="7.7109375" style="321" customWidth="1"/>
    <col min="1307" max="1313" width="6.5703125" style="321" customWidth="1"/>
    <col min="1314" max="1536" width="11.42578125" style="321"/>
    <col min="1537" max="1537" width="52.42578125" style="321" customWidth="1"/>
    <col min="1538" max="1538" width="34.85546875" style="321" customWidth="1"/>
    <col min="1539" max="1539" width="29" style="321" customWidth="1"/>
    <col min="1540" max="1540" width="47.140625" style="321" customWidth="1"/>
    <col min="1541" max="1541" width="37.7109375" style="321" customWidth="1"/>
    <col min="1542" max="1542" width="32.5703125" style="321" customWidth="1"/>
    <col min="1543" max="1543" width="47.28515625" style="321" customWidth="1"/>
    <col min="1544" max="1544" width="32.42578125" style="321" customWidth="1"/>
    <col min="1545" max="1546" width="7.42578125" style="321" customWidth="1"/>
    <col min="1547" max="1547" width="7.85546875" style="321" customWidth="1"/>
    <col min="1548" max="1548" width="8" style="321" customWidth="1"/>
    <col min="1549" max="1561" width="6.5703125" style="321" customWidth="1"/>
    <col min="1562" max="1562" width="7.7109375" style="321" customWidth="1"/>
    <col min="1563" max="1569" width="6.5703125" style="321" customWidth="1"/>
    <col min="1570" max="1792" width="11.42578125" style="321"/>
    <col min="1793" max="1793" width="52.42578125" style="321" customWidth="1"/>
    <col min="1794" max="1794" width="34.85546875" style="321" customWidth="1"/>
    <col min="1795" max="1795" width="29" style="321" customWidth="1"/>
    <col min="1796" max="1796" width="47.140625" style="321" customWidth="1"/>
    <col min="1797" max="1797" width="37.7109375" style="321" customWidth="1"/>
    <col min="1798" max="1798" width="32.5703125" style="321" customWidth="1"/>
    <col min="1799" max="1799" width="47.28515625" style="321" customWidth="1"/>
    <col min="1800" max="1800" width="32.42578125" style="321" customWidth="1"/>
    <col min="1801" max="1802" width="7.42578125" style="321" customWidth="1"/>
    <col min="1803" max="1803" width="7.85546875" style="321" customWidth="1"/>
    <col min="1804" max="1804" width="8" style="321" customWidth="1"/>
    <col min="1805" max="1817" width="6.5703125" style="321" customWidth="1"/>
    <col min="1818" max="1818" width="7.7109375" style="321" customWidth="1"/>
    <col min="1819" max="1825" width="6.5703125" style="321" customWidth="1"/>
    <col min="1826" max="2048" width="11.42578125" style="321"/>
    <col min="2049" max="2049" width="52.42578125" style="321" customWidth="1"/>
    <col min="2050" max="2050" width="34.85546875" style="321" customWidth="1"/>
    <col min="2051" max="2051" width="29" style="321" customWidth="1"/>
    <col min="2052" max="2052" width="47.140625" style="321" customWidth="1"/>
    <col min="2053" max="2053" width="37.7109375" style="321" customWidth="1"/>
    <col min="2054" max="2054" width="32.5703125" style="321" customWidth="1"/>
    <col min="2055" max="2055" width="47.28515625" style="321" customWidth="1"/>
    <col min="2056" max="2056" width="32.42578125" style="321" customWidth="1"/>
    <col min="2057" max="2058" width="7.42578125" style="321" customWidth="1"/>
    <col min="2059" max="2059" width="7.85546875" style="321" customWidth="1"/>
    <col min="2060" max="2060" width="8" style="321" customWidth="1"/>
    <col min="2061" max="2073" width="6.5703125" style="321" customWidth="1"/>
    <col min="2074" max="2074" width="7.7109375" style="321" customWidth="1"/>
    <col min="2075" max="2081" width="6.5703125" style="321" customWidth="1"/>
    <col min="2082" max="2304" width="11.42578125" style="321"/>
    <col min="2305" max="2305" width="52.42578125" style="321" customWidth="1"/>
    <col min="2306" max="2306" width="34.85546875" style="321" customWidth="1"/>
    <col min="2307" max="2307" width="29" style="321" customWidth="1"/>
    <col min="2308" max="2308" width="47.140625" style="321" customWidth="1"/>
    <col min="2309" max="2309" width="37.7109375" style="321" customWidth="1"/>
    <col min="2310" max="2310" width="32.5703125" style="321" customWidth="1"/>
    <col min="2311" max="2311" width="47.28515625" style="321" customWidth="1"/>
    <col min="2312" max="2312" width="32.42578125" style="321" customWidth="1"/>
    <col min="2313" max="2314" width="7.42578125" style="321" customWidth="1"/>
    <col min="2315" max="2315" width="7.85546875" style="321" customWidth="1"/>
    <col min="2316" max="2316" width="8" style="321" customWidth="1"/>
    <col min="2317" max="2329" width="6.5703125" style="321" customWidth="1"/>
    <col min="2330" max="2330" width="7.7109375" style="321" customWidth="1"/>
    <col min="2331" max="2337" width="6.5703125" style="321" customWidth="1"/>
    <col min="2338" max="2560" width="11.42578125" style="321"/>
    <col min="2561" max="2561" width="52.42578125" style="321" customWidth="1"/>
    <col min="2562" max="2562" width="34.85546875" style="321" customWidth="1"/>
    <col min="2563" max="2563" width="29" style="321" customWidth="1"/>
    <col min="2564" max="2564" width="47.140625" style="321" customWidth="1"/>
    <col min="2565" max="2565" width="37.7109375" style="321" customWidth="1"/>
    <col min="2566" max="2566" width="32.5703125" style="321" customWidth="1"/>
    <col min="2567" max="2567" width="47.28515625" style="321" customWidth="1"/>
    <col min="2568" max="2568" width="32.42578125" style="321" customWidth="1"/>
    <col min="2569" max="2570" width="7.42578125" style="321" customWidth="1"/>
    <col min="2571" max="2571" width="7.85546875" style="321" customWidth="1"/>
    <col min="2572" max="2572" width="8" style="321" customWidth="1"/>
    <col min="2573" max="2585" width="6.5703125" style="321" customWidth="1"/>
    <col min="2586" max="2586" width="7.7109375" style="321" customWidth="1"/>
    <col min="2587" max="2593" width="6.5703125" style="321" customWidth="1"/>
    <col min="2594" max="2816" width="11.42578125" style="321"/>
    <col min="2817" max="2817" width="52.42578125" style="321" customWidth="1"/>
    <col min="2818" max="2818" width="34.85546875" style="321" customWidth="1"/>
    <col min="2819" max="2819" width="29" style="321" customWidth="1"/>
    <col min="2820" max="2820" width="47.140625" style="321" customWidth="1"/>
    <col min="2821" max="2821" width="37.7109375" style="321" customWidth="1"/>
    <col min="2822" max="2822" width="32.5703125" style="321" customWidth="1"/>
    <col min="2823" max="2823" width="47.28515625" style="321" customWidth="1"/>
    <col min="2824" max="2824" width="32.42578125" style="321" customWidth="1"/>
    <col min="2825" max="2826" width="7.42578125" style="321" customWidth="1"/>
    <col min="2827" max="2827" width="7.85546875" style="321" customWidth="1"/>
    <col min="2828" max="2828" width="8" style="321" customWidth="1"/>
    <col min="2829" max="2841" width="6.5703125" style="321" customWidth="1"/>
    <col min="2842" max="2842" width="7.7109375" style="321" customWidth="1"/>
    <col min="2843" max="2849" width="6.5703125" style="321" customWidth="1"/>
    <col min="2850" max="3072" width="11.42578125" style="321"/>
    <col min="3073" max="3073" width="52.42578125" style="321" customWidth="1"/>
    <col min="3074" max="3074" width="34.85546875" style="321" customWidth="1"/>
    <col min="3075" max="3075" width="29" style="321" customWidth="1"/>
    <col min="3076" max="3076" width="47.140625" style="321" customWidth="1"/>
    <col min="3077" max="3077" width="37.7109375" style="321" customWidth="1"/>
    <col min="3078" max="3078" width="32.5703125" style="321" customWidth="1"/>
    <col min="3079" max="3079" width="47.28515625" style="321" customWidth="1"/>
    <col min="3080" max="3080" width="32.42578125" style="321" customWidth="1"/>
    <col min="3081" max="3082" width="7.42578125" style="321" customWidth="1"/>
    <col min="3083" max="3083" width="7.85546875" style="321" customWidth="1"/>
    <col min="3084" max="3084" width="8" style="321" customWidth="1"/>
    <col min="3085" max="3097" width="6.5703125" style="321" customWidth="1"/>
    <col min="3098" max="3098" width="7.7109375" style="321" customWidth="1"/>
    <col min="3099" max="3105" width="6.5703125" style="321" customWidth="1"/>
    <col min="3106" max="3328" width="11.42578125" style="321"/>
    <col min="3329" max="3329" width="52.42578125" style="321" customWidth="1"/>
    <col min="3330" max="3330" width="34.85546875" style="321" customWidth="1"/>
    <col min="3331" max="3331" width="29" style="321" customWidth="1"/>
    <col min="3332" max="3332" width="47.140625" style="321" customWidth="1"/>
    <col min="3333" max="3333" width="37.7109375" style="321" customWidth="1"/>
    <col min="3334" max="3334" width="32.5703125" style="321" customWidth="1"/>
    <col min="3335" max="3335" width="47.28515625" style="321" customWidth="1"/>
    <col min="3336" max="3336" width="32.42578125" style="321" customWidth="1"/>
    <col min="3337" max="3338" width="7.42578125" style="321" customWidth="1"/>
    <col min="3339" max="3339" width="7.85546875" style="321" customWidth="1"/>
    <col min="3340" max="3340" width="8" style="321" customWidth="1"/>
    <col min="3341" max="3353" width="6.5703125" style="321" customWidth="1"/>
    <col min="3354" max="3354" width="7.7109375" style="321" customWidth="1"/>
    <col min="3355" max="3361" width="6.5703125" style="321" customWidth="1"/>
    <col min="3362" max="3584" width="11.42578125" style="321"/>
    <col min="3585" max="3585" width="52.42578125" style="321" customWidth="1"/>
    <col min="3586" max="3586" width="34.85546875" style="321" customWidth="1"/>
    <col min="3587" max="3587" width="29" style="321" customWidth="1"/>
    <col min="3588" max="3588" width="47.140625" style="321" customWidth="1"/>
    <col min="3589" max="3589" width="37.7109375" style="321" customWidth="1"/>
    <col min="3590" max="3590" width="32.5703125" style="321" customWidth="1"/>
    <col min="3591" max="3591" width="47.28515625" style="321" customWidth="1"/>
    <col min="3592" max="3592" width="32.42578125" style="321" customWidth="1"/>
    <col min="3593" max="3594" width="7.42578125" style="321" customWidth="1"/>
    <col min="3595" max="3595" width="7.85546875" style="321" customWidth="1"/>
    <col min="3596" max="3596" width="8" style="321" customWidth="1"/>
    <col min="3597" max="3609" width="6.5703125" style="321" customWidth="1"/>
    <col min="3610" max="3610" width="7.7109375" style="321" customWidth="1"/>
    <col min="3611" max="3617" width="6.5703125" style="321" customWidth="1"/>
    <col min="3618" max="3840" width="11.42578125" style="321"/>
    <col min="3841" max="3841" width="52.42578125" style="321" customWidth="1"/>
    <col min="3842" max="3842" width="34.85546875" style="321" customWidth="1"/>
    <col min="3843" max="3843" width="29" style="321" customWidth="1"/>
    <col min="3844" max="3844" width="47.140625" style="321" customWidth="1"/>
    <col min="3845" max="3845" width="37.7109375" style="321" customWidth="1"/>
    <col min="3846" max="3846" width="32.5703125" style="321" customWidth="1"/>
    <col min="3847" max="3847" width="47.28515625" style="321" customWidth="1"/>
    <col min="3848" max="3848" width="32.42578125" style="321" customWidth="1"/>
    <col min="3849" max="3850" width="7.42578125" style="321" customWidth="1"/>
    <col min="3851" max="3851" width="7.85546875" style="321" customWidth="1"/>
    <col min="3852" max="3852" width="8" style="321" customWidth="1"/>
    <col min="3853" max="3865" width="6.5703125" style="321" customWidth="1"/>
    <col min="3866" max="3866" width="7.7109375" style="321" customWidth="1"/>
    <col min="3867" max="3873" width="6.5703125" style="321" customWidth="1"/>
    <col min="3874" max="4096" width="11.42578125" style="321"/>
    <col min="4097" max="4097" width="52.42578125" style="321" customWidth="1"/>
    <col min="4098" max="4098" width="34.85546875" style="321" customWidth="1"/>
    <col min="4099" max="4099" width="29" style="321" customWidth="1"/>
    <col min="4100" max="4100" width="47.140625" style="321" customWidth="1"/>
    <col min="4101" max="4101" width="37.7109375" style="321" customWidth="1"/>
    <col min="4102" max="4102" width="32.5703125" style="321" customWidth="1"/>
    <col min="4103" max="4103" width="47.28515625" style="321" customWidth="1"/>
    <col min="4104" max="4104" width="32.42578125" style="321" customWidth="1"/>
    <col min="4105" max="4106" width="7.42578125" style="321" customWidth="1"/>
    <col min="4107" max="4107" width="7.85546875" style="321" customWidth="1"/>
    <col min="4108" max="4108" width="8" style="321" customWidth="1"/>
    <col min="4109" max="4121" width="6.5703125" style="321" customWidth="1"/>
    <col min="4122" max="4122" width="7.7109375" style="321" customWidth="1"/>
    <col min="4123" max="4129" width="6.5703125" style="321" customWidth="1"/>
    <col min="4130" max="4352" width="11.42578125" style="321"/>
    <col min="4353" max="4353" width="52.42578125" style="321" customWidth="1"/>
    <col min="4354" max="4354" width="34.85546875" style="321" customWidth="1"/>
    <col min="4355" max="4355" width="29" style="321" customWidth="1"/>
    <col min="4356" max="4356" width="47.140625" style="321" customWidth="1"/>
    <col min="4357" max="4357" width="37.7109375" style="321" customWidth="1"/>
    <col min="4358" max="4358" width="32.5703125" style="321" customWidth="1"/>
    <col min="4359" max="4359" width="47.28515625" style="321" customWidth="1"/>
    <col min="4360" max="4360" width="32.42578125" style="321" customWidth="1"/>
    <col min="4361" max="4362" width="7.42578125" style="321" customWidth="1"/>
    <col min="4363" max="4363" width="7.85546875" style="321" customWidth="1"/>
    <col min="4364" max="4364" width="8" style="321" customWidth="1"/>
    <col min="4365" max="4377" width="6.5703125" style="321" customWidth="1"/>
    <col min="4378" max="4378" width="7.7109375" style="321" customWidth="1"/>
    <col min="4379" max="4385" width="6.5703125" style="321" customWidth="1"/>
    <col min="4386" max="4608" width="11.42578125" style="321"/>
    <col min="4609" max="4609" width="52.42578125" style="321" customWidth="1"/>
    <col min="4610" max="4610" width="34.85546875" style="321" customWidth="1"/>
    <col min="4611" max="4611" width="29" style="321" customWidth="1"/>
    <col min="4612" max="4612" width="47.140625" style="321" customWidth="1"/>
    <col min="4613" max="4613" width="37.7109375" style="321" customWidth="1"/>
    <col min="4614" max="4614" width="32.5703125" style="321" customWidth="1"/>
    <col min="4615" max="4615" width="47.28515625" style="321" customWidth="1"/>
    <col min="4616" max="4616" width="32.42578125" style="321" customWidth="1"/>
    <col min="4617" max="4618" width="7.42578125" style="321" customWidth="1"/>
    <col min="4619" max="4619" width="7.85546875" style="321" customWidth="1"/>
    <col min="4620" max="4620" width="8" style="321" customWidth="1"/>
    <col min="4621" max="4633" width="6.5703125" style="321" customWidth="1"/>
    <col min="4634" max="4634" width="7.7109375" style="321" customWidth="1"/>
    <col min="4635" max="4641" width="6.5703125" style="321" customWidth="1"/>
    <col min="4642" max="4864" width="11.42578125" style="321"/>
    <col min="4865" max="4865" width="52.42578125" style="321" customWidth="1"/>
    <col min="4866" max="4866" width="34.85546875" style="321" customWidth="1"/>
    <col min="4867" max="4867" width="29" style="321" customWidth="1"/>
    <col min="4868" max="4868" width="47.140625" style="321" customWidth="1"/>
    <col min="4869" max="4869" width="37.7109375" style="321" customWidth="1"/>
    <col min="4870" max="4870" width="32.5703125" style="321" customWidth="1"/>
    <col min="4871" max="4871" width="47.28515625" style="321" customWidth="1"/>
    <col min="4872" max="4872" width="32.42578125" style="321" customWidth="1"/>
    <col min="4873" max="4874" width="7.42578125" style="321" customWidth="1"/>
    <col min="4875" max="4875" width="7.85546875" style="321" customWidth="1"/>
    <col min="4876" max="4876" width="8" style="321" customWidth="1"/>
    <col min="4877" max="4889" width="6.5703125" style="321" customWidth="1"/>
    <col min="4890" max="4890" width="7.7109375" style="321" customWidth="1"/>
    <col min="4891" max="4897" width="6.5703125" style="321" customWidth="1"/>
    <col min="4898" max="5120" width="11.42578125" style="321"/>
    <col min="5121" max="5121" width="52.42578125" style="321" customWidth="1"/>
    <col min="5122" max="5122" width="34.85546875" style="321" customWidth="1"/>
    <col min="5123" max="5123" width="29" style="321" customWidth="1"/>
    <col min="5124" max="5124" width="47.140625" style="321" customWidth="1"/>
    <col min="5125" max="5125" width="37.7109375" style="321" customWidth="1"/>
    <col min="5126" max="5126" width="32.5703125" style="321" customWidth="1"/>
    <col min="5127" max="5127" width="47.28515625" style="321" customWidth="1"/>
    <col min="5128" max="5128" width="32.42578125" style="321" customWidth="1"/>
    <col min="5129" max="5130" width="7.42578125" style="321" customWidth="1"/>
    <col min="5131" max="5131" width="7.85546875" style="321" customWidth="1"/>
    <col min="5132" max="5132" width="8" style="321" customWidth="1"/>
    <col min="5133" max="5145" width="6.5703125" style="321" customWidth="1"/>
    <col min="5146" max="5146" width="7.7109375" style="321" customWidth="1"/>
    <col min="5147" max="5153" width="6.5703125" style="321" customWidth="1"/>
    <col min="5154" max="5376" width="11.42578125" style="321"/>
    <col min="5377" max="5377" width="52.42578125" style="321" customWidth="1"/>
    <col min="5378" max="5378" width="34.85546875" style="321" customWidth="1"/>
    <col min="5379" max="5379" width="29" style="321" customWidth="1"/>
    <col min="5380" max="5380" width="47.140625" style="321" customWidth="1"/>
    <col min="5381" max="5381" width="37.7109375" style="321" customWidth="1"/>
    <col min="5382" max="5382" width="32.5703125" style="321" customWidth="1"/>
    <col min="5383" max="5383" width="47.28515625" style="321" customWidth="1"/>
    <col min="5384" max="5384" width="32.42578125" style="321" customWidth="1"/>
    <col min="5385" max="5386" width="7.42578125" style="321" customWidth="1"/>
    <col min="5387" max="5387" width="7.85546875" style="321" customWidth="1"/>
    <col min="5388" max="5388" width="8" style="321" customWidth="1"/>
    <col min="5389" max="5401" width="6.5703125" style="321" customWidth="1"/>
    <col min="5402" max="5402" width="7.7109375" style="321" customWidth="1"/>
    <col min="5403" max="5409" width="6.5703125" style="321" customWidth="1"/>
    <col min="5410" max="5632" width="11.42578125" style="321"/>
    <col min="5633" max="5633" width="52.42578125" style="321" customWidth="1"/>
    <col min="5634" max="5634" width="34.85546875" style="321" customWidth="1"/>
    <col min="5635" max="5635" width="29" style="321" customWidth="1"/>
    <col min="5636" max="5636" width="47.140625" style="321" customWidth="1"/>
    <col min="5637" max="5637" width="37.7109375" style="321" customWidth="1"/>
    <col min="5638" max="5638" width="32.5703125" style="321" customWidth="1"/>
    <col min="5639" max="5639" width="47.28515625" style="321" customWidth="1"/>
    <col min="5640" max="5640" width="32.42578125" style="321" customWidth="1"/>
    <col min="5641" max="5642" width="7.42578125" style="321" customWidth="1"/>
    <col min="5643" max="5643" width="7.85546875" style="321" customWidth="1"/>
    <col min="5644" max="5644" width="8" style="321" customWidth="1"/>
    <col min="5645" max="5657" width="6.5703125" style="321" customWidth="1"/>
    <col min="5658" max="5658" width="7.7109375" style="321" customWidth="1"/>
    <col min="5659" max="5665" width="6.5703125" style="321" customWidth="1"/>
    <col min="5666" max="5888" width="11.42578125" style="321"/>
    <col min="5889" max="5889" width="52.42578125" style="321" customWidth="1"/>
    <col min="5890" max="5890" width="34.85546875" style="321" customWidth="1"/>
    <col min="5891" max="5891" width="29" style="321" customWidth="1"/>
    <col min="5892" max="5892" width="47.140625" style="321" customWidth="1"/>
    <col min="5893" max="5893" width="37.7109375" style="321" customWidth="1"/>
    <col min="5894" max="5894" width="32.5703125" style="321" customWidth="1"/>
    <col min="5895" max="5895" width="47.28515625" style="321" customWidth="1"/>
    <col min="5896" max="5896" width="32.42578125" style="321" customWidth="1"/>
    <col min="5897" max="5898" width="7.42578125" style="321" customWidth="1"/>
    <col min="5899" max="5899" width="7.85546875" style="321" customWidth="1"/>
    <col min="5900" max="5900" width="8" style="321" customWidth="1"/>
    <col min="5901" max="5913" width="6.5703125" style="321" customWidth="1"/>
    <col min="5914" max="5914" width="7.7109375" style="321" customWidth="1"/>
    <col min="5915" max="5921" width="6.5703125" style="321" customWidth="1"/>
    <col min="5922" max="6144" width="11.42578125" style="321"/>
    <col min="6145" max="6145" width="52.42578125" style="321" customWidth="1"/>
    <col min="6146" max="6146" width="34.85546875" style="321" customWidth="1"/>
    <col min="6147" max="6147" width="29" style="321" customWidth="1"/>
    <col min="6148" max="6148" width="47.140625" style="321" customWidth="1"/>
    <col min="6149" max="6149" width="37.7109375" style="321" customWidth="1"/>
    <col min="6150" max="6150" width="32.5703125" style="321" customWidth="1"/>
    <col min="6151" max="6151" width="47.28515625" style="321" customWidth="1"/>
    <col min="6152" max="6152" width="32.42578125" style="321" customWidth="1"/>
    <col min="6153" max="6154" width="7.42578125" style="321" customWidth="1"/>
    <col min="6155" max="6155" width="7.85546875" style="321" customWidth="1"/>
    <col min="6156" max="6156" width="8" style="321" customWidth="1"/>
    <col min="6157" max="6169" width="6.5703125" style="321" customWidth="1"/>
    <col min="6170" max="6170" width="7.7109375" style="321" customWidth="1"/>
    <col min="6171" max="6177" width="6.5703125" style="321" customWidth="1"/>
    <col min="6178" max="6400" width="11.42578125" style="321"/>
    <col min="6401" max="6401" width="52.42578125" style="321" customWidth="1"/>
    <col min="6402" max="6402" width="34.85546875" style="321" customWidth="1"/>
    <col min="6403" max="6403" width="29" style="321" customWidth="1"/>
    <col min="6404" max="6404" width="47.140625" style="321" customWidth="1"/>
    <col min="6405" max="6405" width="37.7109375" style="321" customWidth="1"/>
    <col min="6406" max="6406" width="32.5703125" style="321" customWidth="1"/>
    <col min="6407" max="6407" width="47.28515625" style="321" customWidth="1"/>
    <col min="6408" max="6408" width="32.42578125" style="321" customWidth="1"/>
    <col min="6409" max="6410" width="7.42578125" style="321" customWidth="1"/>
    <col min="6411" max="6411" width="7.85546875" style="321" customWidth="1"/>
    <col min="6412" max="6412" width="8" style="321" customWidth="1"/>
    <col min="6413" max="6425" width="6.5703125" style="321" customWidth="1"/>
    <col min="6426" max="6426" width="7.7109375" style="321" customWidth="1"/>
    <col min="6427" max="6433" width="6.5703125" style="321" customWidth="1"/>
    <col min="6434" max="6656" width="11.42578125" style="321"/>
    <col min="6657" max="6657" width="52.42578125" style="321" customWidth="1"/>
    <col min="6658" max="6658" width="34.85546875" style="321" customWidth="1"/>
    <col min="6659" max="6659" width="29" style="321" customWidth="1"/>
    <col min="6660" max="6660" width="47.140625" style="321" customWidth="1"/>
    <col min="6661" max="6661" width="37.7109375" style="321" customWidth="1"/>
    <col min="6662" max="6662" width="32.5703125" style="321" customWidth="1"/>
    <col min="6663" max="6663" width="47.28515625" style="321" customWidth="1"/>
    <col min="6664" max="6664" width="32.42578125" style="321" customWidth="1"/>
    <col min="6665" max="6666" width="7.42578125" style="321" customWidth="1"/>
    <col min="6667" max="6667" width="7.85546875" style="321" customWidth="1"/>
    <col min="6668" max="6668" width="8" style="321" customWidth="1"/>
    <col min="6669" max="6681" width="6.5703125" style="321" customWidth="1"/>
    <col min="6682" max="6682" width="7.7109375" style="321" customWidth="1"/>
    <col min="6683" max="6689" width="6.5703125" style="321" customWidth="1"/>
    <col min="6690" max="6912" width="11.42578125" style="321"/>
    <col min="6913" max="6913" width="52.42578125" style="321" customWidth="1"/>
    <col min="6914" max="6914" width="34.85546875" style="321" customWidth="1"/>
    <col min="6915" max="6915" width="29" style="321" customWidth="1"/>
    <col min="6916" max="6916" width="47.140625" style="321" customWidth="1"/>
    <col min="6917" max="6917" width="37.7109375" style="321" customWidth="1"/>
    <col min="6918" max="6918" width="32.5703125" style="321" customWidth="1"/>
    <col min="6919" max="6919" width="47.28515625" style="321" customWidth="1"/>
    <col min="6920" max="6920" width="32.42578125" style="321" customWidth="1"/>
    <col min="6921" max="6922" width="7.42578125" style="321" customWidth="1"/>
    <col min="6923" max="6923" width="7.85546875" style="321" customWidth="1"/>
    <col min="6924" max="6924" width="8" style="321" customWidth="1"/>
    <col min="6925" max="6937" width="6.5703125" style="321" customWidth="1"/>
    <col min="6938" max="6938" width="7.7109375" style="321" customWidth="1"/>
    <col min="6939" max="6945" width="6.5703125" style="321" customWidth="1"/>
    <col min="6946" max="7168" width="11.42578125" style="321"/>
    <col min="7169" max="7169" width="52.42578125" style="321" customWidth="1"/>
    <col min="7170" max="7170" width="34.85546875" style="321" customWidth="1"/>
    <col min="7171" max="7171" width="29" style="321" customWidth="1"/>
    <col min="7172" max="7172" width="47.140625" style="321" customWidth="1"/>
    <col min="7173" max="7173" width="37.7109375" style="321" customWidth="1"/>
    <col min="7174" max="7174" width="32.5703125" style="321" customWidth="1"/>
    <col min="7175" max="7175" width="47.28515625" style="321" customWidth="1"/>
    <col min="7176" max="7176" width="32.42578125" style="321" customWidth="1"/>
    <col min="7177" max="7178" width="7.42578125" style="321" customWidth="1"/>
    <col min="7179" max="7179" width="7.85546875" style="321" customWidth="1"/>
    <col min="7180" max="7180" width="8" style="321" customWidth="1"/>
    <col min="7181" max="7193" width="6.5703125" style="321" customWidth="1"/>
    <col min="7194" max="7194" width="7.7109375" style="321" customWidth="1"/>
    <col min="7195" max="7201" width="6.5703125" style="321" customWidth="1"/>
    <col min="7202" max="7424" width="11.42578125" style="321"/>
    <col min="7425" max="7425" width="52.42578125" style="321" customWidth="1"/>
    <col min="7426" max="7426" width="34.85546875" style="321" customWidth="1"/>
    <col min="7427" max="7427" width="29" style="321" customWidth="1"/>
    <col min="7428" max="7428" width="47.140625" style="321" customWidth="1"/>
    <col min="7429" max="7429" width="37.7109375" style="321" customWidth="1"/>
    <col min="7430" max="7430" width="32.5703125" style="321" customWidth="1"/>
    <col min="7431" max="7431" width="47.28515625" style="321" customWidth="1"/>
    <col min="7432" max="7432" width="32.42578125" style="321" customWidth="1"/>
    <col min="7433" max="7434" width="7.42578125" style="321" customWidth="1"/>
    <col min="7435" max="7435" width="7.85546875" style="321" customWidth="1"/>
    <col min="7436" max="7436" width="8" style="321" customWidth="1"/>
    <col min="7437" max="7449" width="6.5703125" style="321" customWidth="1"/>
    <col min="7450" max="7450" width="7.7109375" style="321" customWidth="1"/>
    <col min="7451" max="7457" width="6.5703125" style="321" customWidth="1"/>
    <col min="7458" max="7680" width="11.42578125" style="321"/>
    <col min="7681" max="7681" width="52.42578125" style="321" customWidth="1"/>
    <col min="7682" max="7682" width="34.85546875" style="321" customWidth="1"/>
    <col min="7683" max="7683" width="29" style="321" customWidth="1"/>
    <col min="7684" max="7684" width="47.140625" style="321" customWidth="1"/>
    <col min="7685" max="7685" width="37.7109375" style="321" customWidth="1"/>
    <col min="7686" max="7686" width="32.5703125" style="321" customWidth="1"/>
    <col min="7687" max="7687" width="47.28515625" style="321" customWidth="1"/>
    <col min="7688" max="7688" width="32.42578125" style="321" customWidth="1"/>
    <col min="7689" max="7690" width="7.42578125" style="321" customWidth="1"/>
    <col min="7691" max="7691" width="7.85546875" style="321" customWidth="1"/>
    <col min="7692" max="7692" width="8" style="321" customWidth="1"/>
    <col min="7693" max="7705" width="6.5703125" style="321" customWidth="1"/>
    <col min="7706" max="7706" width="7.7109375" style="321" customWidth="1"/>
    <col min="7707" max="7713" width="6.5703125" style="321" customWidth="1"/>
    <col min="7714" max="7936" width="11.42578125" style="321"/>
    <col min="7937" max="7937" width="52.42578125" style="321" customWidth="1"/>
    <col min="7938" max="7938" width="34.85546875" style="321" customWidth="1"/>
    <col min="7939" max="7939" width="29" style="321" customWidth="1"/>
    <col min="7940" max="7940" width="47.140625" style="321" customWidth="1"/>
    <col min="7941" max="7941" width="37.7109375" style="321" customWidth="1"/>
    <col min="7942" max="7942" width="32.5703125" style="321" customWidth="1"/>
    <col min="7943" max="7943" width="47.28515625" style="321" customWidth="1"/>
    <col min="7944" max="7944" width="32.42578125" style="321" customWidth="1"/>
    <col min="7945" max="7946" width="7.42578125" style="321" customWidth="1"/>
    <col min="7947" max="7947" width="7.85546875" style="321" customWidth="1"/>
    <col min="7948" max="7948" width="8" style="321" customWidth="1"/>
    <col min="7949" max="7961" width="6.5703125" style="321" customWidth="1"/>
    <col min="7962" max="7962" width="7.7109375" style="321" customWidth="1"/>
    <col min="7963" max="7969" width="6.5703125" style="321" customWidth="1"/>
    <col min="7970" max="8192" width="11.42578125" style="321"/>
    <col min="8193" max="8193" width="52.42578125" style="321" customWidth="1"/>
    <col min="8194" max="8194" width="34.85546875" style="321" customWidth="1"/>
    <col min="8195" max="8195" width="29" style="321" customWidth="1"/>
    <col min="8196" max="8196" width="47.140625" style="321" customWidth="1"/>
    <col min="8197" max="8197" width="37.7109375" style="321" customWidth="1"/>
    <col min="8198" max="8198" width="32.5703125" style="321" customWidth="1"/>
    <col min="8199" max="8199" width="47.28515625" style="321" customWidth="1"/>
    <col min="8200" max="8200" width="32.42578125" style="321" customWidth="1"/>
    <col min="8201" max="8202" width="7.42578125" style="321" customWidth="1"/>
    <col min="8203" max="8203" width="7.85546875" style="321" customWidth="1"/>
    <col min="8204" max="8204" width="8" style="321" customWidth="1"/>
    <col min="8205" max="8217" width="6.5703125" style="321" customWidth="1"/>
    <col min="8218" max="8218" width="7.7109375" style="321" customWidth="1"/>
    <col min="8219" max="8225" width="6.5703125" style="321" customWidth="1"/>
    <col min="8226" max="8448" width="11.42578125" style="321"/>
    <col min="8449" max="8449" width="52.42578125" style="321" customWidth="1"/>
    <col min="8450" max="8450" width="34.85546875" style="321" customWidth="1"/>
    <col min="8451" max="8451" width="29" style="321" customWidth="1"/>
    <col min="8452" max="8452" width="47.140625" style="321" customWidth="1"/>
    <col min="8453" max="8453" width="37.7109375" style="321" customWidth="1"/>
    <col min="8454" max="8454" width="32.5703125" style="321" customWidth="1"/>
    <col min="8455" max="8455" width="47.28515625" style="321" customWidth="1"/>
    <col min="8456" max="8456" width="32.42578125" style="321" customWidth="1"/>
    <col min="8457" max="8458" width="7.42578125" style="321" customWidth="1"/>
    <col min="8459" max="8459" width="7.85546875" style="321" customWidth="1"/>
    <col min="8460" max="8460" width="8" style="321" customWidth="1"/>
    <col min="8461" max="8473" width="6.5703125" style="321" customWidth="1"/>
    <col min="8474" max="8474" width="7.7109375" style="321" customWidth="1"/>
    <col min="8475" max="8481" width="6.5703125" style="321" customWidth="1"/>
    <col min="8482" max="8704" width="11.42578125" style="321"/>
    <col min="8705" max="8705" width="52.42578125" style="321" customWidth="1"/>
    <col min="8706" max="8706" width="34.85546875" style="321" customWidth="1"/>
    <col min="8707" max="8707" width="29" style="321" customWidth="1"/>
    <col min="8708" max="8708" width="47.140625" style="321" customWidth="1"/>
    <col min="8709" max="8709" width="37.7109375" style="321" customWidth="1"/>
    <col min="8710" max="8710" width="32.5703125" style="321" customWidth="1"/>
    <col min="8711" max="8711" width="47.28515625" style="321" customWidth="1"/>
    <col min="8712" max="8712" width="32.42578125" style="321" customWidth="1"/>
    <col min="8713" max="8714" width="7.42578125" style="321" customWidth="1"/>
    <col min="8715" max="8715" width="7.85546875" style="321" customWidth="1"/>
    <col min="8716" max="8716" width="8" style="321" customWidth="1"/>
    <col min="8717" max="8729" width="6.5703125" style="321" customWidth="1"/>
    <col min="8730" max="8730" width="7.7109375" style="321" customWidth="1"/>
    <col min="8731" max="8737" width="6.5703125" style="321" customWidth="1"/>
    <col min="8738" max="8960" width="11.42578125" style="321"/>
    <col min="8961" max="8961" width="52.42578125" style="321" customWidth="1"/>
    <col min="8962" max="8962" width="34.85546875" style="321" customWidth="1"/>
    <col min="8963" max="8963" width="29" style="321" customWidth="1"/>
    <col min="8964" max="8964" width="47.140625" style="321" customWidth="1"/>
    <col min="8965" max="8965" width="37.7109375" style="321" customWidth="1"/>
    <col min="8966" max="8966" width="32.5703125" style="321" customWidth="1"/>
    <col min="8967" max="8967" width="47.28515625" style="321" customWidth="1"/>
    <col min="8968" max="8968" width="32.42578125" style="321" customWidth="1"/>
    <col min="8969" max="8970" width="7.42578125" style="321" customWidth="1"/>
    <col min="8971" max="8971" width="7.85546875" style="321" customWidth="1"/>
    <col min="8972" max="8972" width="8" style="321" customWidth="1"/>
    <col min="8973" max="8985" width="6.5703125" style="321" customWidth="1"/>
    <col min="8986" max="8986" width="7.7109375" style="321" customWidth="1"/>
    <col min="8987" max="8993" width="6.5703125" style="321" customWidth="1"/>
    <col min="8994" max="9216" width="11.42578125" style="321"/>
    <col min="9217" max="9217" width="52.42578125" style="321" customWidth="1"/>
    <col min="9218" max="9218" width="34.85546875" style="321" customWidth="1"/>
    <col min="9219" max="9219" width="29" style="321" customWidth="1"/>
    <col min="9220" max="9220" width="47.140625" style="321" customWidth="1"/>
    <col min="9221" max="9221" width="37.7109375" style="321" customWidth="1"/>
    <col min="9222" max="9222" width="32.5703125" style="321" customWidth="1"/>
    <col min="9223" max="9223" width="47.28515625" style="321" customWidth="1"/>
    <col min="9224" max="9224" width="32.42578125" style="321" customWidth="1"/>
    <col min="9225" max="9226" width="7.42578125" style="321" customWidth="1"/>
    <col min="9227" max="9227" width="7.85546875" style="321" customWidth="1"/>
    <col min="9228" max="9228" width="8" style="321" customWidth="1"/>
    <col min="9229" max="9241" width="6.5703125" style="321" customWidth="1"/>
    <col min="9242" max="9242" width="7.7109375" style="321" customWidth="1"/>
    <col min="9243" max="9249" width="6.5703125" style="321" customWidth="1"/>
    <col min="9250" max="9472" width="11.42578125" style="321"/>
    <col min="9473" max="9473" width="52.42578125" style="321" customWidth="1"/>
    <col min="9474" max="9474" width="34.85546875" style="321" customWidth="1"/>
    <col min="9475" max="9475" width="29" style="321" customWidth="1"/>
    <col min="9476" max="9476" width="47.140625" style="321" customWidth="1"/>
    <col min="9477" max="9477" width="37.7109375" style="321" customWidth="1"/>
    <col min="9478" max="9478" width="32.5703125" style="321" customWidth="1"/>
    <col min="9479" max="9479" width="47.28515625" style="321" customWidth="1"/>
    <col min="9480" max="9480" width="32.42578125" style="321" customWidth="1"/>
    <col min="9481" max="9482" width="7.42578125" style="321" customWidth="1"/>
    <col min="9483" max="9483" width="7.85546875" style="321" customWidth="1"/>
    <col min="9484" max="9484" width="8" style="321" customWidth="1"/>
    <col min="9485" max="9497" width="6.5703125" style="321" customWidth="1"/>
    <col min="9498" max="9498" width="7.7109375" style="321" customWidth="1"/>
    <col min="9499" max="9505" width="6.5703125" style="321" customWidth="1"/>
    <col min="9506" max="9728" width="11.42578125" style="321"/>
    <col min="9729" max="9729" width="52.42578125" style="321" customWidth="1"/>
    <col min="9730" max="9730" width="34.85546875" style="321" customWidth="1"/>
    <col min="9731" max="9731" width="29" style="321" customWidth="1"/>
    <col min="9732" max="9732" width="47.140625" style="321" customWidth="1"/>
    <col min="9733" max="9733" width="37.7109375" style="321" customWidth="1"/>
    <col min="9734" max="9734" width="32.5703125" style="321" customWidth="1"/>
    <col min="9735" max="9735" width="47.28515625" style="321" customWidth="1"/>
    <col min="9736" max="9736" width="32.42578125" style="321" customWidth="1"/>
    <col min="9737" max="9738" width="7.42578125" style="321" customWidth="1"/>
    <col min="9739" max="9739" width="7.85546875" style="321" customWidth="1"/>
    <col min="9740" max="9740" width="8" style="321" customWidth="1"/>
    <col min="9741" max="9753" width="6.5703125" style="321" customWidth="1"/>
    <col min="9754" max="9754" width="7.7109375" style="321" customWidth="1"/>
    <col min="9755" max="9761" width="6.5703125" style="321" customWidth="1"/>
    <col min="9762" max="9984" width="11.42578125" style="321"/>
    <col min="9985" max="9985" width="52.42578125" style="321" customWidth="1"/>
    <col min="9986" max="9986" width="34.85546875" style="321" customWidth="1"/>
    <col min="9987" max="9987" width="29" style="321" customWidth="1"/>
    <col min="9988" max="9988" width="47.140625" style="321" customWidth="1"/>
    <col min="9989" max="9989" width="37.7109375" style="321" customWidth="1"/>
    <col min="9990" max="9990" width="32.5703125" style="321" customWidth="1"/>
    <col min="9991" max="9991" width="47.28515625" style="321" customWidth="1"/>
    <col min="9992" max="9992" width="32.42578125" style="321" customWidth="1"/>
    <col min="9993" max="9994" width="7.42578125" style="321" customWidth="1"/>
    <col min="9995" max="9995" width="7.85546875" style="321" customWidth="1"/>
    <col min="9996" max="9996" width="8" style="321" customWidth="1"/>
    <col min="9997" max="10009" width="6.5703125" style="321" customWidth="1"/>
    <col min="10010" max="10010" width="7.7109375" style="321" customWidth="1"/>
    <col min="10011" max="10017" width="6.5703125" style="321" customWidth="1"/>
    <col min="10018" max="10240" width="11.42578125" style="321"/>
    <col min="10241" max="10241" width="52.42578125" style="321" customWidth="1"/>
    <col min="10242" max="10242" width="34.85546875" style="321" customWidth="1"/>
    <col min="10243" max="10243" width="29" style="321" customWidth="1"/>
    <col min="10244" max="10244" width="47.140625" style="321" customWidth="1"/>
    <col min="10245" max="10245" width="37.7109375" style="321" customWidth="1"/>
    <col min="10246" max="10246" width="32.5703125" style="321" customWidth="1"/>
    <col min="10247" max="10247" width="47.28515625" style="321" customWidth="1"/>
    <col min="10248" max="10248" width="32.42578125" style="321" customWidth="1"/>
    <col min="10249" max="10250" width="7.42578125" style="321" customWidth="1"/>
    <col min="10251" max="10251" width="7.85546875" style="321" customWidth="1"/>
    <col min="10252" max="10252" width="8" style="321" customWidth="1"/>
    <col min="10253" max="10265" width="6.5703125" style="321" customWidth="1"/>
    <col min="10266" max="10266" width="7.7109375" style="321" customWidth="1"/>
    <col min="10267" max="10273" width="6.5703125" style="321" customWidth="1"/>
    <col min="10274" max="10496" width="11.42578125" style="321"/>
    <col min="10497" max="10497" width="52.42578125" style="321" customWidth="1"/>
    <col min="10498" max="10498" width="34.85546875" style="321" customWidth="1"/>
    <col min="10499" max="10499" width="29" style="321" customWidth="1"/>
    <col min="10500" max="10500" width="47.140625" style="321" customWidth="1"/>
    <col min="10501" max="10501" width="37.7109375" style="321" customWidth="1"/>
    <col min="10502" max="10502" width="32.5703125" style="321" customWidth="1"/>
    <col min="10503" max="10503" width="47.28515625" style="321" customWidth="1"/>
    <col min="10504" max="10504" width="32.42578125" style="321" customWidth="1"/>
    <col min="10505" max="10506" width="7.42578125" style="321" customWidth="1"/>
    <col min="10507" max="10507" width="7.85546875" style="321" customWidth="1"/>
    <col min="10508" max="10508" width="8" style="321" customWidth="1"/>
    <col min="10509" max="10521" width="6.5703125" style="321" customWidth="1"/>
    <col min="10522" max="10522" width="7.7109375" style="321" customWidth="1"/>
    <col min="10523" max="10529" width="6.5703125" style="321" customWidth="1"/>
    <col min="10530" max="10752" width="11.42578125" style="321"/>
    <col min="10753" max="10753" width="52.42578125" style="321" customWidth="1"/>
    <col min="10754" max="10754" width="34.85546875" style="321" customWidth="1"/>
    <col min="10755" max="10755" width="29" style="321" customWidth="1"/>
    <col min="10756" max="10756" width="47.140625" style="321" customWidth="1"/>
    <col min="10757" max="10757" width="37.7109375" style="321" customWidth="1"/>
    <col min="10758" max="10758" width="32.5703125" style="321" customWidth="1"/>
    <col min="10759" max="10759" width="47.28515625" style="321" customWidth="1"/>
    <col min="10760" max="10760" width="32.42578125" style="321" customWidth="1"/>
    <col min="10761" max="10762" width="7.42578125" style="321" customWidth="1"/>
    <col min="10763" max="10763" width="7.85546875" style="321" customWidth="1"/>
    <col min="10764" max="10764" width="8" style="321" customWidth="1"/>
    <col min="10765" max="10777" width="6.5703125" style="321" customWidth="1"/>
    <col min="10778" max="10778" width="7.7109375" style="321" customWidth="1"/>
    <col min="10779" max="10785" width="6.5703125" style="321" customWidth="1"/>
    <col min="10786" max="11008" width="11.42578125" style="321"/>
    <col min="11009" max="11009" width="52.42578125" style="321" customWidth="1"/>
    <col min="11010" max="11010" width="34.85546875" style="321" customWidth="1"/>
    <col min="11011" max="11011" width="29" style="321" customWidth="1"/>
    <col min="11012" max="11012" width="47.140625" style="321" customWidth="1"/>
    <col min="11013" max="11013" width="37.7109375" style="321" customWidth="1"/>
    <col min="11014" max="11014" width="32.5703125" style="321" customWidth="1"/>
    <col min="11015" max="11015" width="47.28515625" style="321" customWidth="1"/>
    <col min="11016" max="11016" width="32.42578125" style="321" customWidth="1"/>
    <col min="11017" max="11018" width="7.42578125" style="321" customWidth="1"/>
    <col min="11019" max="11019" width="7.85546875" style="321" customWidth="1"/>
    <col min="11020" max="11020" width="8" style="321" customWidth="1"/>
    <col min="11021" max="11033" width="6.5703125" style="321" customWidth="1"/>
    <col min="11034" max="11034" width="7.7109375" style="321" customWidth="1"/>
    <col min="11035" max="11041" width="6.5703125" style="321" customWidth="1"/>
    <col min="11042" max="11264" width="11.42578125" style="321"/>
    <col min="11265" max="11265" width="52.42578125" style="321" customWidth="1"/>
    <col min="11266" max="11266" width="34.85546875" style="321" customWidth="1"/>
    <col min="11267" max="11267" width="29" style="321" customWidth="1"/>
    <col min="11268" max="11268" width="47.140625" style="321" customWidth="1"/>
    <col min="11269" max="11269" width="37.7109375" style="321" customWidth="1"/>
    <col min="11270" max="11270" width="32.5703125" style="321" customWidth="1"/>
    <col min="11271" max="11271" width="47.28515625" style="321" customWidth="1"/>
    <col min="11272" max="11272" width="32.42578125" style="321" customWidth="1"/>
    <col min="11273" max="11274" width="7.42578125" style="321" customWidth="1"/>
    <col min="11275" max="11275" width="7.85546875" style="321" customWidth="1"/>
    <col min="11276" max="11276" width="8" style="321" customWidth="1"/>
    <col min="11277" max="11289" width="6.5703125" style="321" customWidth="1"/>
    <col min="11290" max="11290" width="7.7109375" style="321" customWidth="1"/>
    <col min="11291" max="11297" width="6.5703125" style="321" customWidth="1"/>
    <col min="11298" max="11520" width="11.42578125" style="321"/>
    <col min="11521" max="11521" width="52.42578125" style="321" customWidth="1"/>
    <col min="11522" max="11522" width="34.85546875" style="321" customWidth="1"/>
    <col min="11523" max="11523" width="29" style="321" customWidth="1"/>
    <col min="11524" max="11524" width="47.140625" style="321" customWidth="1"/>
    <col min="11525" max="11525" width="37.7109375" style="321" customWidth="1"/>
    <col min="11526" max="11526" width="32.5703125" style="321" customWidth="1"/>
    <col min="11527" max="11527" width="47.28515625" style="321" customWidth="1"/>
    <col min="11528" max="11528" width="32.42578125" style="321" customWidth="1"/>
    <col min="11529" max="11530" width="7.42578125" style="321" customWidth="1"/>
    <col min="11531" max="11531" width="7.85546875" style="321" customWidth="1"/>
    <col min="11532" max="11532" width="8" style="321" customWidth="1"/>
    <col min="11533" max="11545" width="6.5703125" style="321" customWidth="1"/>
    <col min="11546" max="11546" width="7.7109375" style="321" customWidth="1"/>
    <col min="11547" max="11553" width="6.5703125" style="321" customWidth="1"/>
    <col min="11554" max="11776" width="11.42578125" style="321"/>
    <col min="11777" max="11777" width="52.42578125" style="321" customWidth="1"/>
    <col min="11778" max="11778" width="34.85546875" style="321" customWidth="1"/>
    <col min="11779" max="11779" width="29" style="321" customWidth="1"/>
    <col min="11780" max="11780" width="47.140625" style="321" customWidth="1"/>
    <col min="11781" max="11781" width="37.7109375" style="321" customWidth="1"/>
    <col min="11782" max="11782" width="32.5703125" style="321" customWidth="1"/>
    <col min="11783" max="11783" width="47.28515625" style="321" customWidth="1"/>
    <col min="11784" max="11784" width="32.42578125" style="321" customWidth="1"/>
    <col min="11785" max="11786" width="7.42578125" style="321" customWidth="1"/>
    <col min="11787" max="11787" width="7.85546875" style="321" customWidth="1"/>
    <col min="11788" max="11788" width="8" style="321" customWidth="1"/>
    <col min="11789" max="11801" width="6.5703125" style="321" customWidth="1"/>
    <col min="11802" max="11802" width="7.7109375" style="321" customWidth="1"/>
    <col min="11803" max="11809" width="6.5703125" style="321" customWidth="1"/>
    <col min="11810" max="12032" width="11.42578125" style="321"/>
    <col min="12033" max="12033" width="52.42578125" style="321" customWidth="1"/>
    <col min="12034" max="12034" width="34.85546875" style="321" customWidth="1"/>
    <col min="12035" max="12035" width="29" style="321" customWidth="1"/>
    <col min="12036" max="12036" width="47.140625" style="321" customWidth="1"/>
    <col min="12037" max="12037" width="37.7109375" style="321" customWidth="1"/>
    <col min="12038" max="12038" width="32.5703125" style="321" customWidth="1"/>
    <col min="12039" max="12039" width="47.28515625" style="321" customWidth="1"/>
    <col min="12040" max="12040" width="32.42578125" style="321" customWidth="1"/>
    <col min="12041" max="12042" width="7.42578125" style="321" customWidth="1"/>
    <col min="12043" max="12043" width="7.85546875" style="321" customWidth="1"/>
    <col min="12044" max="12044" width="8" style="321" customWidth="1"/>
    <col min="12045" max="12057" width="6.5703125" style="321" customWidth="1"/>
    <col min="12058" max="12058" width="7.7109375" style="321" customWidth="1"/>
    <col min="12059" max="12065" width="6.5703125" style="321" customWidth="1"/>
    <col min="12066" max="12288" width="11.42578125" style="321"/>
    <col min="12289" max="12289" width="52.42578125" style="321" customWidth="1"/>
    <col min="12290" max="12290" width="34.85546875" style="321" customWidth="1"/>
    <col min="12291" max="12291" width="29" style="321" customWidth="1"/>
    <col min="12292" max="12292" width="47.140625" style="321" customWidth="1"/>
    <col min="12293" max="12293" width="37.7109375" style="321" customWidth="1"/>
    <col min="12294" max="12294" width="32.5703125" style="321" customWidth="1"/>
    <col min="12295" max="12295" width="47.28515625" style="321" customWidth="1"/>
    <col min="12296" max="12296" width="32.42578125" style="321" customWidth="1"/>
    <col min="12297" max="12298" width="7.42578125" style="321" customWidth="1"/>
    <col min="12299" max="12299" width="7.85546875" style="321" customWidth="1"/>
    <col min="12300" max="12300" width="8" style="321" customWidth="1"/>
    <col min="12301" max="12313" width="6.5703125" style="321" customWidth="1"/>
    <col min="12314" max="12314" width="7.7109375" style="321" customWidth="1"/>
    <col min="12315" max="12321" width="6.5703125" style="321" customWidth="1"/>
    <col min="12322" max="12544" width="11.42578125" style="321"/>
    <col min="12545" max="12545" width="52.42578125" style="321" customWidth="1"/>
    <col min="12546" max="12546" width="34.85546875" style="321" customWidth="1"/>
    <col min="12547" max="12547" width="29" style="321" customWidth="1"/>
    <col min="12548" max="12548" width="47.140625" style="321" customWidth="1"/>
    <col min="12549" max="12549" width="37.7109375" style="321" customWidth="1"/>
    <col min="12550" max="12550" width="32.5703125" style="321" customWidth="1"/>
    <col min="12551" max="12551" width="47.28515625" style="321" customWidth="1"/>
    <col min="12552" max="12552" width="32.42578125" style="321" customWidth="1"/>
    <col min="12553" max="12554" width="7.42578125" style="321" customWidth="1"/>
    <col min="12555" max="12555" width="7.85546875" style="321" customWidth="1"/>
    <col min="12556" max="12556" width="8" style="321" customWidth="1"/>
    <col min="12557" max="12569" width="6.5703125" style="321" customWidth="1"/>
    <col min="12570" max="12570" width="7.7109375" style="321" customWidth="1"/>
    <col min="12571" max="12577" width="6.5703125" style="321" customWidth="1"/>
    <col min="12578" max="12800" width="11.42578125" style="321"/>
    <col min="12801" max="12801" width="52.42578125" style="321" customWidth="1"/>
    <col min="12802" max="12802" width="34.85546875" style="321" customWidth="1"/>
    <col min="12803" max="12803" width="29" style="321" customWidth="1"/>
    <col min="12804" max="12804" width="47.140625" style="321" customWidth="1"/>
    <col min="12805" max="12805" width="37.7109375" style="321" customWidth="1"/>
    <col min="12806" max="12806" width="32.5703125" style="321" customWidth="1"/>
    <col min="12807" max="12807" width="47.28515625" style="321" customWidth="1"/>
    <col min="12808" max="12808" width="32.42578125" style="321" customWidth="1"/>
    <col min="12809" max="12810" width="7.42578125" style="321" customWidth="1"/>
    <col min="12811" max="12811" width="7.85546875" style="321" customWidth="1"/>
    <col min="12812" max="12812" width="8" style="321" customWidth="1"/>
    <col min="12813" max="12825" width="6.5703125" style="321" customWidth="1"/>
    <col min="12826" max="12826" width="7.7109375" style="321" customWidth="1"/>
    <col min="12827" max="12833" width="6.5703125" style="321" customWidth="1"/>
    <col min="12834" max="13056" width="11.42578125" style="321"/>
    <col min="13057" max="13057" width="52.42578125" style="321" customWidth="1"/>
    <col min="13058" max="13058" width="34.85546875" style="321" customWidth="1"/>
    <col min="13059" max="13059" width="29" style="321" customWidth="1"/>
    <col min="13060" max="13060" width="47.140625" style="321" customWidth="1"/>
    <col min="13061" max="13061" width="37.7109375" style="321" customWidth="1"/>
    <col min="13062" max="13062" width="32.5703125" style="321" customWidth="1"/>
    <col min="13063" max="13063" width="47.28515625" style="321" customWidth="1"/>
    <col min="13064" max="13064" width="32.42578125" style="321" customWidth="1"/>
    <col min="13065" max="13066" width="7.42578125" style="321" customWidth="1"/>
    <col min="13067" max="13067" width="7.85546875" style="321" customWidth="1"/>
    <col min="13068" max="13068" width="8" style="321" customWidth="1"/>
    <col min="13069" max="13081" width="6.5703125" style="321" customWidth="1"/>
    <col min="13082" max="13082" width="7.7109375" style="321" customWidth="1"/>
    <col min="13083" max="13089" width="6.5703125" style="321" customWidth="1"/>
    <col min="13090" max="13312" width="11.42578125" style="321"/>
    <col min="13313" max="13313" width="52.42578125" style="321" customWidth="1"/>
    <col min="13314" max="13314" width="34.85546875" style="321" customWidth="1"/>
    <col min="13315" max="13315" width="29" style="321" customWidth="1"/>
    <col min="13316" max="13316" width="47.140625" style="321" customWidth="1"/>
    <col min="13317" max="13317" width="37.7109375" style="321" customWidth="1"/>
    <col min="13318" max="13318" width="32.5703125" style="321" customWidth="1"/>
    <col min="13319" max="13319" width="47.28515625" style="321" customWidth="1"/>
    <col min="13320" max="13320" width="32.42578125" style="321" customWidth="1"/>
    <col min="13321" max="13322" width="7.42578125" style="321" customWidth="1"/>
    <col min="13323" max="13323" width="7.85546875" style="321" customWidth="1"/>
    <col min="13324" max="13324" width="8" style="321" customWidth="1"/>
    <col min="13325" max="13337" width="6.5703125" style="321" customWidth="1"/>
    <col min="13338" max="13338" width="7.7109375" style="321" customWidth="1"/>
    <col min="13339" max="13345" width="6.5703125" style="321" customWidth="1"/>
    <col min="13346" max="13568" width="11.42578125" style="321"/>
    <col min="13569" max="13569" width="52.42578125" style="321" customWidth="1"/>
    <col min="13570" max="13570" width="34.85546875" style="321" customWidth="1"/>
    <col min="13571" max="13571" width="29" style="321" customWidth="1"/>
    <col min="13572" max="13572" width="47.140625" style="321" customWidth="1"/>
    <col min="13573" max="13573" width="37.7109375" style="321" customWidth="1"/>
    <col min="13574" max="13574" width="32.5703125" style="321" customWidth="1"/>
    <col min="13575" max="13575" width="47.28515625" style="321" customWidth="1"/>
    <col min="13576" max="13576" width="32.42578125" style="321" customWidth="1"/>
    <col min="13577" max="13578" width="7.42578125" style="321" customWidth="1"/>
    <col min="13579" max="13579" width="7.85546875" style="321" customWidth="1"/>
    <col min="13580" max="13580" width="8" style="321" customWidth="1"/>
    <col min="13581" max="13593" width="6.5703125" style="321" customWidth="1"/>
    <col min="13594" max="13594" width="7.7109375" style="321" customWidth="1"/>
    <col min="13595" max="13601" width="6.5703125" style="321" customWidth="1"/>
    <col min="13602" max="13824" width="11.42578125" style="321"/>
    <col min="13825" max="13825" width="52.42578125" style="321" customWidth="1"/>
    <col min="13826" max="13826" width="34.85546875" style="321" customWidth="1"/>
    <col min="13827" max="13827" width="29" style="321" customWidth="1"/>
    <col min="13828" max="13828" width="47.140625" style="321" customWidth="1"/>
    <col min="13829" max="13829" width="37.7109375" style="321" customWidth="1"/>
    <col min="13830" max="13830" width="32.5703125" style="321" customWidth="1"/>
    <col min="13831" max="13831" width="47.28515625" style="321" customWidth="1"/>
    <col min="13832" max="13832" width="32.42578125" style="321" customWidth="1"/>
    <col min="13833" max="13834" width="7.42578125" style="321" customWidth="1"/>
    <col min="13835" max="13835" width="7.85546875" style="321" customWidth="1"/>
    <col min="13836" max="13836" width="8" style="321" customWidth="1"/>
    <col min="13837" max="13849" width="6.5703125" style="321" customWidth="1"/>
    <col min="13850" max="13850" width="7.7109375" style="321" customWidth="1"/>
    <col min="13851" max="13857" width="6.5703125" style="321" customWidth="1"/>
    <col min="13858" max="14080" width="11.42578125" style="321"/>
    <col min="14081" max="14081" width="52.42578125" style="321" customWidth="1"/>
    <col min="14082" max="14082" width="34.85546875" style="321" customWidth="1"/>
    <col min="14083" max="14083" width="29" style="321" customWidth="1"/>
    <col min="14084" max="14084" width="47.140625" style="321" customWidth="1"/>
    <col min="14085" max="14085" width="37.7109375" style="321" customWidth="1"/>
    <col min="14086" max="14086" width="32.5703125" style="321" customWidth="1"/>
    <col min="14087" max="14087" width="47.28515625" style="321" customWidth="1"/>
    <col min="14088" max="14088" width="32.42578125" style="321" customWidth="1"/>
    <col min="14089" max="14090" width="7.42578125" style="321" customWidth="1"/>
    <col min="14091" max="14091" width="7.85546875" style="321" customWidth="1"/>
    <col min="14092" max="14092" width="8" style="321" customWidth="1"/>
    <col min="14093" max="14105" width="6.5703125" style="321" customWidth="1"/>
    <col min="14106" max="14106" width="7.7109375" style="321" customWidth="1"/>
    <col min="14107" max="14113" width="6.5703125" style="321" customWidth="1"/>
    <col min="14114" max="14336" width="11.42578125" style="321"/>
    <col min="14337" max="14337" width="52.42578125" style="321" customWidth="1"/>
    <col min="14338" max="14338" width="34.85546875" style="321" customWidth="1"/>
    <col min="14339" max="14339" width="29" style="321" customWidth="1"/>
    <col min="14340" max="14340" width="47.140625" style="321" customWidth="1"/>
    <col min="14341" max="14341" width="37.7109375" style="321" customWidth="1"/>
    <col min="14342" max="14342" width="32.5703125" style="321" customWidth="1"/>
    <col min="14343" max="14343" width="47.28515625" style="321" customWidth="1"/>
    <col min="14344" max="14344" width="32.42578125" style="321" customWidth="1"/>
    <col min="14345" max="14346" width="7.42578125" style="321" customWidth="1"/>
    <col min="14347" max="14347" width="7.85546875" style="321" customWidth="1"/>
    <col min="14348" max="14348" width="8" style="321" customWidth="1"/>
    <col min="14349" max="14361" width="6.5703125" style="321" customWidth="1"/>
    <col min="14362" max="14362" width="7.7109375" style="321" customWidth="1"/>
    <col min="14363" max="14369" width="6.5703125" style="321" customWidth="1"/>
    <col min="14370" max="14592" width="11.42578125" style="321"/>
    <col min="14593" max="14593" width="52.42578125" style="321" customWidth="1"/>
    <col min="14594" max="14594" width="34.85546875" style="321" customWidth="1"/>
    <col min="14595" max="14595" width="29" style="321" customWidth="1"/>
    <col min="14596" max="14596" width="47.140625" style="321" customWidth="1"/>
    <col min="14597" max="14597" width="37.7109375" style="321" customWidth="1"/>
    <col min="14598" max="14598" width="32.5703125" style="321" customWidth="1"/>
    <col min="14599" max="14599" width="47.28515625" style="321" customWidth="1"/>
    <col min="14600" max="14600" width="32.42578125" style="321" customWidth="1"/>
    <col min="14601" max="14602" width="7.42578125" style="321" customWidth="1"/>
    <col min="14603" max="14603" width="7.85546875" style="321" customWidth="1"/>
    <col min="14604" max="14604" width="8" style="321" customWidth="1"/>
    <col min="14605" max="14617" width="6.5703125" style="321" customWidth="1"/>
    <col min="14618" max="14618" width="7.7109375" style="321" customWidth="1"/>
    <col min="14619" max="14625" width="6.5703125" style="321" customWidth="1"/>
    <col min="14626" max="14848" width="11.42578125" style="321"/>
    <col min="14849" max="14849" width="52.42578125" style="321" customWidth="1"/>
    <col min="14850" max="14850" width="34.85546875" style="321" customWidth="1"/>
    <col min="14851" max="14851" width="29" style="321" customWidth="1"/>
    <col min="14852" max="14852" width="47.140625" style="321" customWidth="1"/>
    <col min="14853" max="14853" width="37.7109375" style="321" customWidth="1"/>
    <col min="14854" max="14854" width="32.5703125" style="321" customWidth="1"/>
    <col min="14855" max="14855" width="47.28515625" style="321" customWidth="1"/>
    <col min="14856" max="14856" width="32.42578125" style="321" customWidth="1"/>
    <col min="14857" max="14858" width="7.42578125" style="321" customWidth="1"/>
    <col min="14859" max="14859" width="7.85546875" style="321" customWidth="1"/>
    <col min="14860" max="14860" width="8" style="321" customWidth="1"/>
    <col min="14861" max="14873" width="6.5703125" style="321" customWidth="1"/>
    <col min="14874" max="14874" width="7.7109375" style="321" customWidth="1"/>
    <col min="14875" max="14881" width="6.5703125" style="321" customWidth="1"/>
    <col min="14882" max="15104" width="11.42578125" style="321"/>
    <col min="15105" max="15105" width="52.42578125" style="321" customWidth="1"/>
    <col min="15106" max="15106" width="34.85546875" style="321" customWidth="1"/>
    <col min="15107" max="15107" width="29" style="321" customWidth="1"/>
    <col min="15108" max="15108" width="47.140625" style="321" customWidth="1"/>
    <col min="15109" max="15109" width="37.7109375" style="321" customWidth="1"/>
    <col min="15110" max="15110" width="32.5703125" style="321" customWidth="1"/>
    <col min="15111" max="15111" width="47.28515625" style="321" customWidth="1"/>
    <col min="15112" max="15112" width="32.42578125" style="321" customWidth="1"/>
    <col min="15113" max="15114" width="7.42578125" style="321" customWidth="1"/>
    <col min="15115" max="15115" width="7.85546875" style="321" customWidth="1"/>
    <col min="15116" max="15116" width="8" style="321" customWidth="1"/>
    <col min="15117" max="15129" width="6.5703125" style="321" customWidth="1"/>
    <col min="15130" max="15130" width="7.7109375" style="321" customWidth="1"/>
    <col min="15131" max="15137" width="6.5703125" style="321" customWidth="1"/>
    <col min="15138" max="15360" width="11.42578125" style="321"/>
    <col min="15361" max="15361" width="52.42578125" style="321" customWidth="1"/>
    <col min="15362" max="15362" width="34.85546875" style="321" customWidth="1"/>
    <col min="15363" max="15363" width="29" style="321" customWidth="1"/>
    <col min="15364" max="15364" width="47.140625" style="321" customWidth="1"/>
    <col min="15365" max="15365" width="37.7109375" style="321" customWidth="1"/>
    <col min="15366" max="15366" width="32.5703125" style="321" customWidth="1"/>
    <col min="15367" max="15367" width="47.28515625" style="321" customWidth="1"/>
    <col min="15368" max="15368" width="32.42578125" style="321" customWidth="1"/>
    <col min="15369" max="15370" width="7.42578125" style="321" customWidth="1"/>
    <col min="15371" max="15371" width="7.85546875" style="321" customWidth="1"/>
    <col min="15372" max="15372" width="8" style="321" customWidth="1"/>
    <col min="15373" max="15385" width="6.5703125" style="321" customWidth="1"/>
    <col min="15386" max="15386" width="7.7109375" style="321" customWidth="1"/>
    <col min="15387" max="15393" width="6.5703125" style="321" customWidth="1"/>
    <col min="15394" max="15616" width="11.42578125" style="321"/>
    <col min="15617" max="15617" width="52.42578125" style="321" customWidth="1"/>
    <col min="15618" max="15618" width="34.85546875" style="321" customWidth="1"/>
    <col min="15619" max="15619" width="29" style="321" customWidth="1"/>
    <col min="15620" max="15620" width="47.140625" style="321" customWidth="1"/>
    <col min="15621" max="15621" width="37.7109375" style="321" customWidth="1"/>
    <col min="15622" max="15622" width="32.5703125" style="321" customWidth="1"/>
    <col min="15623" max="15623" width="47.28515625" style="321" customWidth="1"/>
    <col min="15624" max="15624" width="32.42578125" style="321" customWidth="1"/>
    <col min="15625" max="15626" width="7.42578125" style="321" customWidth="1"/>
    <col min="15627" max="15627" width="7.85546875" style="321" customWidth="1"/>
    <col min="15628" max="15628" width="8" style="321" customWidth="1"/>
    <col min="15629" max="15641" width="6.5703125" style="321" customWidth="1"/>
    <col min="15642" max="15642" width="7.7109375" style="321" customWidth="1"/>
    <col min="15643" max="15649" width="6.5703125" style="321" customWidth="1"/>
    <col min="15650" max="15872" width="11.42578125" style="321"/>
    <col min="15873" max="15873" width="52.42578125" style="321" customWidth="1"/>
    <col min="15874" max="15874" width="34.85546875" style="321" customWidth="1"/>
    <col min="15875" max="15875" width="29" style="321" customWidth="1"/>
    <col min="15876" max="15876" width="47.140625" style="321" customWidth="1"/>
    <col min="15877" max="15877" width="37.7109375" style="321" customWidth="1"/>
    <col min="15878" max="15878" width="32.5703125" style="321" customWidth="1"/>
    <col min="15879" max="15879" width="47.28515625" style="321" customWidth="1"/>
    <col min="15880" max="15880" width="32.42578125" style="321" customWidth="1"/>
    <col min="15881" max="15882" width="7.42578125" style="321" customWidth="1"/>
    <col min="15883" max="15883" width="7.85546875" style="321" customWidth="1"/>
    <col min="15884" max="15884" width="8" style="321" customWidth="1"/>
    <col min="15885" max="15897" width="6.5703125" style="321" customWidth="1"/>
    <col min="15898" max="15898" width="7.7109375" style="321" customWidth="1"/>
    <col min="15899" max="15905" width="6.5703125" style="321" customWidth="1"/>
    <col min="15906" max="16128" width="11.42578125" style="321"/>
    <col min="16129" max="16129" width="52.42578125" style="321" customWidth="1"/>
    <col min="16130" max="16130" width="34.85546875" style="321" customWidth="1"/>
    <col min="16131" max="16131" width="29" style="321" customWidth="1"/>
    <col min="16132" max="16132" width="47.140625" style="321" customWidth="1"/>
    <col min="16133" max="16133" width="37.7109375" style="321" customWidth="1"/>
    <col min="16134" max="16134" width="32.5703125" style="321" customWidth="1"/>
    <col min="16135" max="16135" width="47.28515625" style="321" customWidth="1"/>
    <col min="16136" max="16136" width="32.42578125" style="321" customWidth="1"/>
    <col min="16137" max="16138" width="7.42578125" style="321" customWidth="1"/>
    <col min="16139" max="16139" width="7.85546875" style="321" customWidth="1"/>
    <col min="16140" max="16140" width="8" style="321" customWidth="1"/>
    <col min="16141" max="16153" width="6.5703125" style="321" customWidth="1"/>
    <col min="16154" max="16154" width="7.7109375" style="321" customWidth="1"/>
    <col min="16155" max="16161" width="6.5703125" style="321" customWidth="1"/>
    <col min="16162" max="16384" width="11.42578125" style="321"/>
  </cols>
  <sheetData>
    <row r="1" spans="1:157" s="314" customFormat="1" ht="39.75" customHeight="1" x14ac:dyDescent="0.25">
      <c r="A1" s="586"/>
      <c r="B1" s="589" t="s">
        <v>605</v>
      </c>
      <c r="C1" s="590"/>
      <c r="D1" s="590"/>
      <c r="E1" s="590"/>
      <c r="F1" s="590"/>
      <c r="G1" s="590"/>
      <c r="H1" s="590"/>
      <c r="I1" s="590"/>
      <c r="J1" s="590"/>
      <c r="K1" s="590"/>
      <c r="L1" s="590"/>
      <c r="M1" s="590"/>
      <c r="N1" s="590"/>
      <c r="O1" s="590"/>
      <c r="P1" s="590"/>
      <c r="Q1" s="590"/>
      <c r="R1" s="590"/>
      <c r="S1" s="590"/>
      <c r="T1" s="591" t="s">
        <v>606</v>
      </c>
      <c r="U1" s="591"/>
      <c r="V1" s="591"/>
      <c r="W1" s="591"/>
      <c r="X1" s="591"/>
      <c r="Y1" s="591"/>
      <c r="Z1" s="591"/>
      <c r="AA1" s="591"/>
      <c r="AB1" s="591"/>
      <c r="AC1" s="591"/>
      <c r="AD1" s="591"/>
      <c r="AE1" s="591"/>
      <c r="AF1" s="591"/>
      <c r="AG1" s="312"/>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313"/>
      <c r="CN1" s="313"/>
      <c r="CO1" s="313"/>
      <c r="CP1" s="313"/>
      <c r="CQ1" s="313"/>
      <c r="CR1" s="313"/>
      <c r="CS1" s="313"/>
      <c r="CT1" s="313"/>
      <c r="CU1" s="313"/>
      <c r="CV1" s="313"/>
      <c r="CW1" s="313"/>
      <c r="CX1" s="313"/>
      <c r="CY1" s="313"/>
      <c r="CZ1" s="313"/>
      <c r="DA1" s="313"/>
      <c r="DB1" s="313"/>
      <c r="DC1" s="313"/>
      <c r="DD1" s="313"/>
      <c r="DE1" s="313"/>
      <c r="DF1" s="313"/>
      <c r="DG1" s="313"/>
      <c r="DH1" s="313"/>
      <c r="DI1" s="313"/>
      <c r="DJ1" s="313"/>
      <c r="DK1" s="313"/>
      <c r="DL1" s="313"/>
      <c r="DM1" s="313"/>
      <c r="DN1" s="313"/>
      <c r="DO1" s="313"/>
      <c r="DP1" s="313"/>
      <c r="DQ1" s="313"/>
      <c r="DR1" s="313"/>
      <c r="DS1" s="313"/>
      <c r="DT1" s="313"/>
      <c r="DU1" s="313"/>
      <c r="DV1" s="313"/>
      <c r="DW1" s="313"/>
      <c r="DX1" s="313"/>
      <c r="DY1" s="313"/>
      <c r="DZ1" s="313"/>
      <c r="EA1" s="313"/>
      <c r="EB1" s="313"/>
      <c r="EC1" s="313"/>
      <c r="ED1" s="313"/>
      <c r="EE1" s="313"/>
      <c r="EF1" s="313"/>
      <c r="EG1" s="313"/>
      <c r="EH1" s="313"/>
      <c r="EI1" s="313"/>
      <c r="EJ1" s="313"/>
      <c r="EK1" s="313"/>
      <c r="EL1" s="313"/>
      <c r="EM1" s="313"/>
      <c r="EN1" s="313"/>
      <c r="EO1" s="313"/>
      <c r="EP1" s="313"/>
      <c r="EQ1" s="313"/>
      <c r="ER1" s="313"/>
      <c r="ES1" s="313"/>
      <c r="ET1" s="313"/>
      <c r="EU1" s="313"/>
      <c r="EV1" s="313"/>
      <c r="EW1" s="313"/>
      <c r="EX1" s="313"/>
      <c r="EY1" s="313"/>
      <c r="EZ1" s="313"/>
      <c r="FA1" s="313"/>
    </row>
    <row r="2" spans="1:157" s="314" customFormat="1" ht="57" customHeight="1" x14ac:dyDescent="0.25">
      <c r="A2" s="587"/>
      <c r="B2" s="590"/>
      <c r="C2" s="590"/>
      <c r="D2" s="590"/>
      <c r="E2" s="590"/>
      <c r="F2" s="590"/>
      <c r="G2" s="590"/>
      <c r="H2" s="590"/>
      <c r="I2" s="590"/>
      <c r="J2" s="590"/>
      <c r="K2" s="590"/>
      <c r="L2" s="590"/>
      <c r="M2" s="590"/>
      <c r="N2" s="590"/>
      <c r="O2" s="590"/>
      <c r="P2" s="590"/>
      <c r="Q2" s="590"/>
      <c r="R2" s="590"/>
      <c r="S2" s="590"/>
      <c r="T2" s="590" t="s">
        <v>607</v>
      </c>
      <c r="U2" s="590"/>
      <c r="V2" s="590"/>
      <c r="W2" s="590"/>
      <c r="X2" s="590"/>
      <c r="Y2" s="590"/>
      <c r="Z2" s="590"/>
      <c r="AA2" s="590"/>
      <c r="AB2" s="590"/>
      <c r="AC2" s="590"/>
      <c r="AD2" s="590"/>
      <c r="AE2" s="590"/>
      <c r="AF2" s="590"/>
      <c r="AG2" s="315"/>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c r="BO2" s="313"/>
      <c r="BP2" s="313"/>
      <c r="BQ2" s="313"/>
      <c r="BR2" s="313"/>
      <c r="BS2" s="313"/>
      <c r="BT2" s="313"/>
      <c r="BU2" s="313"/>
      <c r="BV2" s="313"/>
      <c r="BW2" s="313"/>
      <c r="BX2" s="313"/>
      <c r="BY2" s="313"/>
      <c r="BZ2" s="313"/>
      <c r="CA2" s="313"/>
      <c r="CB2" s="313"/>
      <c r="CC2" s="313"/>
      <c r="CD2" s="313"/>
      <c r="CE2" s="313"/>
      <c r="CF2" s="313"/>
      <c r="CG2" s="313"/>
      <c r="CH2" s="313"/>
      <c r="CI2" s="313"/>
      <c r="CJ2" s="313"/>
      <c r="CK2" s="313"/>
      <c r="CL2" s="313"/>
      <c r="CM2" s="313"/>
      <c r="CN2" s="313"/>
      <c r="CO2" s="313"/>
      <c r="CP2" s="313"/>
      <c r="CQ2" s="313"/>
      <c r="CR2" s="313"/>
      <c r="CS2" s="313"/>
      <c r="CT2" s="313"/>
      <c r="CU2" s="313"/>
      <c r="CV2" s="313"/>
      <c r="CW2" s="313"/>
      <c r="CX2" s="313"/>
      <c r="CY2" s="313"/>
      <c r="CZ2" s="313"/>
      <c r="DA2" s="313"/>
      <c r="DB2" s="313"/>
      <c r="DC2" s="313"/>
      <c r="DD2" s="313"/>
      <c r="DE2" s="313"/>
      <c r="DF2" s="313"/>
      <c r="DG2" s="313"/>
      <c r="DH2" s="313"/>
      <c r="DI2" s="313"/>
      <c r="DJ2" s="313"/>
      <c r="DK2" s="313"/>
      <c r="DL2" s="313"/>
      <c r="DM2" s="313"/>
      <c r="DN2" s="313"/>
      <c r="DO2" s="313"/>
      <c r="DP2" s="313"/>
      <c r="DQ2" s="313"/>
      <c r="DR2" s="313"/>
      <c r="DS2" s="313"/>
      <c r="DT2" s="313"/>
      <c r="DU2" s="313"/>
      <c r="DV2" s="313"/>
      <c r="DW2" s="313"/>
      <c r="DX2" s="313"/>
      <c r="DY2" s="313"/>
      <c r="DZ2" s="313"/>
      <c r="EA2" s="313"/>
      <c r="EB2" s="313"/>
      <c r="EC2" s="313"/>
      <c r="ED2" s="313"/>
      <c r="EE2" s="313"/>
      <c r="EF2" s="313"/>
      <c r="EG2" s="313"/>
      <c r="EH2" s="313"/>
      <c r="EI2" s="313"/>
      <c r="EJ2" s="313"/>
      <c r="EK2" s="313"/>
      <c r="EL2" s="313"/>
      <c r="EM2" s="313"/>
      <c r="EN2" s="313"/>
      <c r="EO2" s="313"/>
      <c r="EP2" s="313"/>
      <c r="EQ2" s="313"/>
      <c r="ER2" s="313"/>
      <c r="ES2" s="313"/>
      <c r="ET2" s="313"/>
      <c r="EU2" s="313"/>
      <c r="EV2" s="313"/>
      <c r="EW2" s="313"/>
      <c r="EX2" s="313"/>
      <c r="EY2" s="313"/>
      <c r="EZ2" s="313"/>
      <c r="FA2" s="313"/>
    </row>
    <row r="3" spans="1:157" s="314" customFormat="1" ht="45" customHeight="1" x14ac:dyDescent="0.25">
      <c r="A3" s="588"/>
      <c r="B3" s="590"/>
      <c r="C3" s="590"/>
      <c r="D3" s="590"/>
      <c r="E3" s="590"/>
      <c r="F3" s="590"/>
      <c r="G3" s="590"/>
      <c r="H3" s="590"/>
      <c r="I3" s="590"/>
      <c r="J3" s="590"/>
      <c r="K3" s="590"/>
      <c r="L3" s="590"/>
      <c r="M3" s="590"/>
      <c r="N3" s="590"/>
      <c r="O3" s="590"/>
      <c r="P3" s="590"/>
      <c r="Q3" s="590"/>
      <c r="R3" s="590"/>
      <c r="S3" s="590"/>
      <c r="T3" s="590" t="s">
        <v>608</v>
      </c>
      <c r="U3" s="590"/>
      <c r="V3" s="590"/>
      <c r="W3" s="590"/>
      <c r="X3" s="590"/>
      <c r="Y3" s="590"/>
      <c r="Z3" s="590"/>
      <c r="AA3" s="590"/>
      <c r="AB3" s="590"/>
      <c r="AC3" s="590"/>
      <c r="AD3" s="590"/>
      <c r="AE3" s="590"/>
      <c r="AF3" s="590"/>
      <c r="AG3" s="316"/>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row>
    <row r="4" spans="1:157" s="313" customFormat="1" ht="45" customHeight="1" x14ac:dyDescent="0.25">
      <c r="A4" s="592" t="s">
        <v>609</v>
      </c>
      <c r="B4" s="593"/>
      <c r="C4" s="593"/>
      <c r="D4" s="594"/>
      <c r="E4" s="595" t="s">
        <v>610</v>
      </c>
      <c r="F4" s="596"/>
      <c r="G4" s="596"/>
      <c r="H4" s="597"/>
      <c r="I4" s="595" t="s">
        <v>611</v>
      </c>
      <c r="J4" s="598"/>
      <c r="K4" s="598"/>
      <c r="L4" s="598"/>
      <c r="M4" s="598"/>
      <c r="N4" s="598"/>
      <c r="O4" s="598"/>
      <c r="P4" s="598"/>
      <c r="Q4" s="598"/>
      <c r="R4" s="598"/>
      <c r="S4" s="598"/>
      <c r="T4" s="598"/>
      <c r="U4" s="598"/>
      <c r="V4" s="598"/>
      <c r="W4" s="598"/>
      <c r="X4" s="598"/>
      <c r="Y4" s="598"/>
      <c r="Z4" s="598"/>
      <c r="AA4" s="598"/>
      <c r="AB4" s="598"/>
      <c r="AC4" s="598"/>
      <c r="AD4" s="598"/>
      <c r="AE4" s="598"/>
      <c r="AF4" s="599"/>
      <c r="AG4" s="316"/>
    </row>
    <row r="5" spans="1:157" s="318" customFormat="1" ht="14.25" customHeight="1" x14ac:dyDescent="0.25">
      <c r="A5" s="600" t="s">
        <v>612</v>
      </c>
      <c r="B5" s="600" t="s">
        <v>613</v>
      </c>
      <c r="C5" s="600" t="s">
        <v>614</v>
      </c>
      <c r="D5" s="602" t="s">
        <v>615</v>
      </c>
      <c r="E5" s="583" t="s">
        <v>616</v>
      </c>
      <c r="F5" s="583" t="s">
        <v>617</v>
      </c>
      <c r="G5" s="600" t="s">
        <v>618</v>
      </c>
      <c r="H5" s="550" t="s">
        <v>619</v>
      </c>
      <c r="I5" s="583" t="s">
        <v>620</v>
      </c>
      <c r="J5" s="583"/>
      <c r="K5" s="583"/>
      <c r="L5" s="583"/>
      <c r="M5" s="583"/>
      <c r="N5" s="583"/>
      <c r="O5" s="583"/>
      <c r="P5" s="583"/>
      <c r="Q5" s="583"/>
      <c r="R5" s="583"/>
      <c r="S5" s="583"/>
      <c r="T5" s="583"/>
      <c r="U5" s="583"/>
      <c r="V5" s="583"/>
      <c r="W5" s="583"/>
      <c r="X5" s="583"/>
      <c r="Y5" s="583"/>
      <c r="Z5" s="583"/>
      <c r="AA5" s="583"/>
      <c r="AB5" s="583"/>
      <c r="AC5" s="583"/>
      <c r="AD5" s="583"/>
      <c r="AE5" s="583"/>
      <c r="AF5" s="583"/>
      <c r="AG5" s="317"/>
    </row>
    <row r="6" spans="1:157" s="318" customFormat="1" ht="14.25" customHeight="1" x14ac:dyDescent="0.25">
      <c r="A6" s="601"/>
      <c r="B6" s="601"/>
      <c r="C6" s="601"/>
      <c r="D6" s="603"/>
      <c r="E6" s="583"/>
      <c r="F6" s="583"/>
      <c r="G6" s="583"/>
      <c r="H6" s="585"/>
      <c r="I6" s="584" t="s">
        <v>621</v>
      </c>
      <c r="J6" s="584"/>
      <c r="K6" s="583" t="s">
        <v>622</v>
      </c>
      <c r="L6" s="583"/>
      <c r="M6" s="583" t="s">
        <v>623</v>
      </c>
      <c r="N6" s="583"/>
      <c r="O6" s="584" t="s">
        <v>624</v>
      </c>
      <c r="P6" s="584"/>
      <c r="Q6" s="583" t="s">
        <v>625</v>
      </c>
      <c r="R6" s="583"/>
      <c r="S6" s="583" t="s">
        <v>626</v>
      </c>
      <c r="T6" s="583"/>
      <c r="U6" s="584" t="s">
        <v>627</v>
      </c>
      <c r="V6" s="584"/>
      <c r="W6" s="583" t="s">
        <v>628</v>
      </c>
      <c r="X6" s="583"/>
      <c r="Y6" s="583" t="s">
        <v>629</v>
      </c>
      <c r="Z6" s="583"/>
      <c r="AA6" s="584" t="s">
        <v>630</v>
      </c>
      <c r="AB6" s="584"/>
      <c r="AC6" s="583" t="s">
        <v>631</v>
      </c>
      <c r="AD6" s="583"/>
      <c r="AE6" s="583" t="s">
        <v>632</v>
      </c>
      <c r="AF6" s="583"/>
      <c r="AG6" s="317"/>
    </row>
    <row r="7" spans="1:157" s="318" customFormat="1" ht="14.25" customHeight="1" x14ac:dyDescent="0.25">
      <c r="A7" s="601"/>
      <c r="B7" s="601"/>
      <c r="C7" s="601"/>
      <c r="D7" s="604"/>
      <c r="E7" s="583"/>
      <c r="F7" s="583"/>
      <c r="G7" s="583"/>
      <c r="H7" s="551"/>
      <c r="I7" s="319" t="s">
        <v>633</v>
      </c>
      <c r="J7" s="319" t="s">
        <v>634</v>
      </c>
      <c r="K7" s="319" t="s">
        <v>633</v>
      </c>
      <c r="L7" s="319" t="s">
        <v>634</v>
      </c>
      <c r="M7" s="319" t="s">
        <v>633</v>
      </c>
      <c r="N7" s="319" t="s">
        <v>634</v>
      </c>
      <c r="O7" s="319" t="s">
        <v>633</v>
      </c>
      <c r="P7" s="319" t="s">
        <v>634</v>
      </c>
      <c r="Q7" s="319" t="s">
        <v>633</v>
      </c>
      <c r="R7" s="319" t="s">
        <v>634</v>
      </c>
      <c r="S7" s="319" t="s">
        <v>633</v>
      </c>
      <c r="T7" s="319" t="s">
        <v>634</v>
      </c>
      <c r="U7" s="319" t="s">
        <v>633</v>
      </c>
      <c r="V7" s="319" t="s">
        <v>634</v>
      </c>
      <c r="W7" s="319" t="s">
        <v>633</v>
      </c>
      <c r="X7" s="319" t="s">
        <v>634</v>
      </c>
      <c r="Y7" s="319" t="s">
        <v>633</v>
      </c>
      <c r="Z7" s="319" t="s">
        <v>634</v>
      </c>
      <c r="AA7" s="319" t="s">
        <v>633</v>
      </c>
      <c r="AB7" s="319" t="s">
        <v>634</v>
      </c>
      <c r="AC7" s="319" t="s">
        <v>633</v>
      </c>
      <c r="AD7" s="319" t="s">
        <v>634</v>
      </c>
      <c r="AE7" s="319" t="s">
        <v>633</v>
      </c>
      <c r="AF7" s="319" t="s">
        <v>634</v>
      </c>
      <c r="AG7" s="317"/>
    </row>
    <row r="8" spans="1:157" ht="18" customHeight="1" x14ac:dyDescent="0.25">
      <c r="A8" s="565" t="s">
        <v>635</v>
      </c>
      <c r="B8" s="566"/>
      <c r="C8" s="566"/>
      <c r="D8" s="566"/>
      <c r="E8" s="566"/>
      <c r="F8" s="566"/>
      <c r="G8" s="567"/>
      <c r="H8" s="320"/>
      <c r="I8" s="578"/>
      <c r="J8" s="578"/>
      <c r="K8" s="578"/>
      <c r="L8" s="578"/>
      <c r="M8" s="578"/>
      <c r="N8" s="578"/>
      <c r="O8" s="578"/>
      <c r="P8" s="578"/>
      <c r="Q8" s="578"/>
      <c r="R8" s="578"/>
      <c r="S8" s="578"/>
      <c r="T8" s="578"/>
      <c r="U8" s="578"/>
      <c r="V8" s="578"/>
      <c r="W8" s="578"/>
      <c r="X8" s="578"/>
      <c r="Y8" s="578"/>
      <c r="Z8" s="578"/>
      <c r="AA8" s="578"/>
      <c r="AB8" s="578"/>
      <c r="AC8" s="578"/>
      <c r="AD8" s="578"/>
      <c r="AE8" s="578"/>
      <c r="AF8" s="578"/>
      <c r="AG8" s="317"/>
    </row>
    <row r="9" spans="1:157" s="331" customFormat="1" ht="38.25" customHeight="1" x14ac:dyDescent="0.25">
      <c r="A9" s="322" t="s">
        <v>636</v>
      </c>
      <c r="B9" s="323" t="s">
        <v>637</v>
      </c>
      <c r="C9" s="323" t="s">
        <v>638</v>
      </c>
      <c r="D9" s="324" t="s">
        <v>639</v>
      </c>
      <c r="E9" s="325" t="s">
        <v>640</v>
      </c>
      <c r="F9" s="325" t="s">
        <v>641</v>
      </c>
      <c r="G9" s="326" t="s">
        <v>642</v>
      </c>
      <c r="H9" s="326" t="s">
        <v>643</v>
      </c>
      <c r="I9" s="327"/>
      <c r="J9" s="327"/>
      <c r="K9" s="328" t="s">
        <v>633</v>
      </c>
      <c r="L9" s="329"/>
      <c r="M9" s="329"/>
      <c r="N9" s="329"/>
      <c r="O9" s="329"/>
      <c r="P9" s="329"/>
      <c r="Q9" s="329"/>
      <c r="R9" s="329"/>
      <c r="S9" s="329"/>
      <c r="T9" s="329"/>
      <c r="U9" s="329"/>
      <c r="V9" s="329"/>
      <c r="W9" s="328" t="s">
        <v>633</v>
      </c>
      <c r="X9" s="329"/>
      <c r="Y9" s="329"/>
      <c r="Z9" s="329"/>
      <c r="AA9" s="329"/>
      <c r="AB9" s="329"/>
      <c r="AC9" s="329"/>
      <c r="AD9" s="329"/>
      <c r="AE9" s="329"/>
      <c r="AF9" s="329"/>
      <c r="AG9" s="330"/>
    </row>
    <row r="10" spans="1:157" ht="18" customHeight="1" x14ac:dyDescent="0.25">
      <c r="A10" s="565" t="s">
        <v>644</v>
      </c>
      <c r="B10" s="566"/>
      <c r="C10" s="566"/>
      <c r="D10" s="566"/>
      <c r="E10" s="566"/>
      <c r="F10" s="566"/>
      <c r="G10" s="567"/>
      <c r="H10" s="320"/>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332"/>
    </row>
    <row r="11" spans="1:157" s="331" customFormat="1" ht="48" customHeight="1" x14ac:dyDescent="0.25">
      <c r="A11" s="571" t="s">
        <v>645</v>
      </c>
      <c r="B11" s="555" t="s">
        <v>646</v>
      </c>
      <c r="C11" s="555" t="s">
        <v>647</v>
      </c>
      <c r="D11" s="334" t="s">
        <v>648</v>
      </c>
      <c r="E11" s="333" t="s">
        <v>640</v>
      </c>
      <c r="F11" s="333" t="s">
        <v>641</v>
      </c>
      <c r="G11" s="334" t="s">
        <v>649</v>
      </c>
      <c r="H11" s="334"/>
      <c r="I11" s="327"/>
      <c r="J11" s="327"/>
      <c r="K11" s="327"/>
      <c r="L11" s="327"/>
      <c r="M11" s="327"/>
      <c r="N11" s="327"/>
      <c r="O11" s="327"/>
      <c r="P11" s="327"/>
      <c r="Q11" s="327"/>
      <c r="R11" s="327"/>
      <c r="S11" s="335" t="s">
        <v>633</v>
      </c>
      <c r="T11" s="327"/>
      <c r="U11" s="327"/>
      <c r="V11" s="327"/>
      <c r="W11" s="327"/>
      <c r="X11" s="327"/>
      <c r="Y11" s="327"/>
      <c r="Z11" s="327"/>
      <c r="AA11" s="327"/>
      <c r="AB11" s="327"/>
      <c r="AC11" s="327"/>
      <c r="AD11" s="327"/>
      <c r="AE11" s="327"/>
      <c r="AF11" s="327"/>
      <c r="AG11" s="336"/>
    </row>
    <row r="12" spans="1:157" s="331" customFormat="1" ht="108" customHeight="1" x14ac:dyDescent="0.25">
      <c r="A12" s="579"/>
      <c r="B12" s="555"/>
      <c r="C12" s="555"/>
      <c r="D12" s="334" t="s">
        <v>650</v>
      </c>
      <c r="E12" s="333" t="s">
        <v>640</v>
      </c>
      <c r="F12" s="333" t="s">
        <v>641</v>
      </c>
      <c r="G12" s="334" t="s">
        <v>651</v>
      </c>
      <c r="H12" s="334"/>
      <c r="I12" s="327"/>
      <c r="J12" s="327"/>
      <c r="K12" s="327"/>
      <c r="L12" s="327"/>
      <c r="M12" s="327"/>
      <c r="N12" s="327"/>
      <c r="O12" s="327"/>
      <c r="P12" s="327"/>
      <c r="Q12" s="327"/>
      <c r="R12" s="327"/>
      <c r="S12" s="327"/>
      <c r="T12" s="327"/>
      <c r="U12" s="329" t="s">
        <v>633</v>
      </c>
      <c r="V12" s="327"/>
      <c r="W12" s="327"/>
      <c r="X12" s="327"/>
      <c r="Y12" s="327"/>
      <c r="Z12" s="327"/>
      <c r="AA12" s="327"/>
      <c r="AB12" s="329"/>
      <c r="AC12" s="327"/>
      <c r="AD12" s="327"/>
      <c r="AE12" s="327"/>
      <c r="AF12" s="327"/>
      <c r="AG12" s="336"/>
    </row>
    <row r="13" spans="1:157" ht="18" customHeight="1" x14ac:dyDescent="0.25">
      <c r="A13" s="565" t="s">
        <v>652</v>
      </c>
      <c r="B13" s="566"/>
      <c r="C13" s="566"/>
      <c r="D13" s="566"/>
      <c r="E13" s="566"/>
      <c r="F13" s="566"/>
      <c r="G13" s="567"/>
      <c r="H13" s="320"/>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332"/>
    </row>
    <row r="14" spans="1:157" s="331" customFormat="1" ht="72" x14ac:dyDescent="0.25">
      <c r="A14" s="334" t="s">
        <v>653</v>
      </c>
      <c r="B14" s="333" t="s">
        <v>654</v>
      </c>
      <c r="C14" s="333" t="s">
        <v>655</v>
      </c>
      <c r="D14" s="334" t="s">
        <v>654</v>
      </c>
      <c r="E14" s="333" t="s">
        <v>640</v>
      </c>
      <c r="F14" s="333" t="s">
        <v>641</v>
      </c>
      <c r="G14" s="334" t="s">
        <v>811</v>
      </c>
      <c r="H14" s="333"/>
      <c r="I14" s="327"/>
      <c r="J14" s="327"/>
      <c r="K14" s="327"/>
      <c r="L14" s="327"/>
      <c r="M14" s="327"/>
      <c r="N14" s="327"/>
      <c r="O14" s="329" t="s">
        <v>633</v>
      </c>
      <c r="P14" s="327"/>
      <c r="Q14" s="327"/>
      <c r="R14" s="327"/>
      <c r="S14" s="327"/>
      <c r="T14" s="327"/>
      <c r="U14" s="327"/>
      <c r="V14" s="327"/>
      <c r="W14" s="329" t="s">
        <v>633</v>
      </c>
      <c r="X14" s="327"/>
      <c r="Y14" s="327"/>
      <c r="Z14" s="327"/>
      <c r="AA14" s="327"/>
      <c r="AB14" s="327"/>
      <c r="AC14" s="327"/>
      <c r="AD14" s="327"/>
      <c r="AE14" s="329" t="s">
        <v>633</v>
      </c>
      <c r="AF14" s="327"/>
      <c r="AG14" s="336"/>
    </row>
    <row r="15" spans="1:157" ht="18" customHeight="1" x14ac:dyDescent="0.25">
      <c r="A15" s="565" t="s">
        <v>656</v>
      </c>
      <c r="B15" s="566"/>
      <c r="C15" s="566"/>
      <c r="D15" s="566"/>
      <c r="E15" s="566"/>
      <c r="F15" s="566"/>
      <c r="G15" s="567"/>
      <c r="H15" s="320"/>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332"/>
    </row>
    <row r="16" spans="1:157" s="331" customFormat="1" ht="36" x14ac:dyDescent="0.25">
      <c r="A16" s="571" t="s">
        <v>657</v>
      </c>
      <c r="B16" s="555" t="s">
        <v>658</v>
      </c>
      <c r="C16" s="555" t="s">
        <v>659</v>
      </c>
      <c r="D16" s="334" t="s">
        <v>660</v>
      </c>
      <c r="E16" s="333" t="s">
        <v>661</v>
      </c>
      <c r="F16" s="333" t="s">
        <v>641</v>
      </c>
      <c r="G16" s="334" t="s">
        <v>662</v>
      </c>
      <c r="H16" s="334"/>
      <c r="I16" s="327"/>
      <c r="J16" s="327"/>
      <c r="K16" s="329" t="s">
        <v>633</v>
      </c>
      <c r="L16" s="329"/>
      <c r="M16" s="329"/>
      <c r="N16" s="329"/>
      <c r="O16" s="329" t="s">
        <v>633</v>
      </c>
      <c r="P16" s="329"/>
      <c r="Q16" s="329"/>
      <c r="R16" s="329"/>
      <c r="S16" s="329" t="s">
        <v>633</v>
      </c>
      <c r="T16" s="329"/>
      <c r="U16" s="329"/>
      <c r="V16" s="329"/>
      <c r="W16" s="329" t="s">
        <v>633</v>
      </c>
      <c r="X16" s="329"/>
      <c r="Y16" s="329"/>
      <c r="Z16" s="329"/>
      <c r="AA16" s="329" t="s">
        <v>633</v>
      </c>
      <c r="AB16" s="329"/>
      <c r="AC16" s="329"/>
      <c r="AD16" s="329"/>
      <c r="AE16" s="329" t="s">
        <v>633</v>
      </c>
      <c r="AF16" s="329"/>
      <c r="AG16" s="336"/>
    </row>
    <row r="17" spans="1:33" s="331" customFormat="1" ht="48" x14ac:dyDescent="0.25">
      <c r="A17" s="571"/>
      <c r="B17" s="555"/>
      <c r="C17" s="555"/>
      <c r="D17" s="334" t="s">
        <v>663</v>
      </c>
      <c r="E17" s="333" t="s">
        <v>661</v>
      </c>
      <c r="F17" s="333" t="s">
        <v>641</v>
      </c>
      <c r="G17" s="334" t="s">
        <v>664</v>
      </c>
      <c r="H17" s="334"/>
      <c r="I17" s="327"/>
      <c r="J17" s="327"/>
      <c r="K17" s="329"/>
      <c r="L17" s="327"/>
      <c r="M17" s="327"/>
      <c r="N17" s="327"/>
      <c r="O17" s="327"/>
      <c r="P17" s="327"/>
      <c r="Q17" s="329" t="s">
        <v>633</v>
      </c>
      <c r="R17" s="327"/>
      <c r="S17" s="327"/>
      <c r="T17" s="327"/>
      <c r="U17" s="327"/>
      <c r="V17" s="327"/>
      <c r="W17" s="327"/>
      <c r="X17" s="327"/>
      <c r="Y17" s="327"/>
      <c r="Z17" s="327"/>
      <c r="AA17" s="327"/>
      <c r="AB17" s="327"/>
      <c r="AC17" s="327"/>
      <c r="AD17" s="327"/>
      <c r="AE17" s="327"/>
      <c r="AF17" s="327"/>
      <c r="AG17" s="336"/>
    </row>
    <row r="18" spans="1:33" s="331" customFormat="1" ht="30.75" customHeight="1" x14ac:dyDescent="0.25">
      <c r="A18" s="580" t="s">
        <v>665</v>
      </c>
      <c r="B18" s="581"/>
      <c r="C18" s="581"/>
      <c r="D18" s="581"/>
      <c r="E18" s="581"/>
      <c r="F18" s="581"/>
      <c r="G18" s="582"/>
      <c r="H18" s="337"/>
      <c r="I18" s="338"/>
      <c r="J18" s="338"/>
      <c r="K18" s="339"/>
      <c r="L18" s="338"/>
      <c r="M18" s="338"/>
      <c r="N18" s="338"/>
      <c r="O18" s="338"/>
      <c r="P18" s="338"/>
      <c r="Q18" s="338"/>
      <c r="R18" s="338"/>
      <c r="S18" s="338"/>
      <c r="T18" s="338"/>
      <c r="U18" s="338"/>
      <c r="V18" s="338"/>
      <c r="W18" s="338"/>
      <c r="X18" s="338"/>
      <c r="Y18" s="338"/>
      <c r="Z18" s="338"/>
      <c r="AA18" s="338"/>
      <c r="AB18" s="338"/>
      <c r="AC18" s="338"/>
      <c r="AD18" s="338"/>
      <c r="AE18" s="338"/>
      <c r="AF18" s="338"/>
      <c r="AG18" s="336"/>
    </row>
    <row r="19" spans="1:33" s="331" customFormat="1" ht="36" x14ac:dyDescent="0.25">
      <c r="A19" s="333" t="s">
        <v>666</v>
      </c>
      <c r="B19" s="327" t="s">
        <v>667</v>
      </c>
      <c r="C19" s="327" t="s">
        <v>668</v>
      </c>
      <c r="D19" s="373" t="s">
        <v>669</v>
      </c>
      <c r="E19" s="333" t="s">
        <v>670</v>
      </c>
      <c r="F19" s="327" t="s">
        <v>641</v>
      </c>
      <c r="G19" s="327" t="s">
        <v>671</v>
      </c>
      <c r="H19" s="340"/>
      <c r="I19" s="329"/>
      <c r="J19" s="329"/>
      <c r="K19" s="329"/>
      <c r="L19" s="329"/>
      <c r="M19" s="329"/>
      <c r="N19" s="329"/>
      <c r="O19" s="329"/>
      <c r="P19" s="329"/>
      <c r="Q19" s="329"/>
      <c r="R19" s="329"/>
      <c r="S19" s="329"/>
      <c r="T19" s="329"/>
      <c r="U19" s="329"/>
      <c r="V19" s="329"/>
      <c r="W19" s="329"/>
      <c r="X19" s="329"/>
      <c r="Y19" s="329" t="s">
        <v>633</v>
      </c>
      <c r="Z19" s="329"/>
      <c r="AA19" s="329"/>
      <c r="AB19" s="329"/>
      <c r="AC19" s="329"/>
      <c r="AD19" s="329"/>
      <c r="AE19" s="329"/>
      <c r="AF19" s="327"/>
      <c r="AG19" s="336"/>
    </row>
    <row r="20" spans="1:33" s="331" customFormat="1" ht="88.5" customHeight="1" x14ac:dyDescent="0.25">
      <c r="A20" s="333" t="s">
        <v>672</v>
      </c>
      <c r="B20" s="333" t="s">
        <v>673</v>
      </c>
      <c r="C20" s="333" t="s">
        <v>674</v>
      </c>
      <c r="D20" s="334" t="s">
        <v>675</v>
      </c>
      <c r="E20" s="333" t="s">
        <v>670</v>
      </c>
      <c r="F20" s="333" t="s">
        <v>641</v>
      </c>
      <c r="G20" s="334" t="s">
        <v>664</v>
      </c>
      <c r="H20" s="333" t="s">
        <v>676</v>
      </c>
      <c r="I20" s="329" t="s">
        <v>633</v>
      </c>
      <c r="J20" s="329"/>
      <c r="K20" s="329"/>
      <c r="L20" s="329"/>
      <c r="M20" s="329"/>
      <c r="N20" s="329"/>
      <c r="O20" s="329" t="s">
        <v>633</v>
      </c>
      <c r="P20" s="329"/>
      <c r="Q20" s="329"/>
      <c r="R20" s="329"/>
      <c r="S20" s="329"/>
      <c r="T20" s="329"/>
      <c r="U20" s="329"/>
      <c r="V20" s="329"/>
      <c r="W20" s="329" t="s">
        <v>633</v>
      </c>
      <c r="X20" s="329"/>
      <c r="Y20" s="329"/>
      <c r="Z20" s="329"/>
      <c r="AA20" s="329"/>
      <c r="AB20" s="329"/>
      <c r="AC20" s="329"/>
      <c r="AD20" s="329"/>
      <c r="AE20" s="329" t="s">
        <v>633</v>
      </c>
      <c r="AF20" s="327"/>
      <c r="AG20" s="336"/>
    </row>
    <row r="21" spans="1:33" ht="18" customHeight="1" x14ac:dyDescent="0.25">
      <c r="A21" s="565" t="s">
        <v>677</v>
      </c>
      <c r="B21" s="566"/>
      <c r="C21" s="566"/>
      <c r="D21" s="566"/>
      <c r="E21" s="566"/>
      <c r="F21" s="566"/>
      <c r="G21" s="567"/>
      <c r="H21" s="320"/>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332"/>
    </row>
    <row r="22" spans="1:33" ht="36" x14ac:dyDescent="0.25">
      <c r="A22" s="333" t="s">
        <v>678</v>
      </c>
      <c r="B22" s="333" t="s">
        <v>679</v>
      </c>
      <c r="C22" s="327" t="s">
        <v>668</v>
      </c>
      <c r="D22" s="334" t="s">
        <v>680</v>
      </c>
      <c r="E22" s="327" t="s">
        <v>681</v>
      </c>
      <c r="F22" s="327" t="s">
        <v>641</v>
      </c>
      <c r="G22" s="341" t="s">
        <v>682</v>
      </c>
      <c r="H22" s="342"/>
      <c r="I22" s="343"/>
      <c r="J22" s="343"/>
      <c r="K22" s="343"/>
      <c r="L22" s="343"/>
      <c r="M22" s="343"/>
      <c r="N22" s="343"/>
      <c r="O22" s="343"/>
      <c r="P22" s="343"/>
      <c r="Q22" s="343"/>
      <c r="R22" s="343"/>
      <c r="S22" s="343"/>
      <c r="T22" s="343"/>
      <c r="U22" s="343"/>
      <c r="V22" s="343"/>
      <c r="W22" s="344" t="s">
        <v>633</v>
      </c>
      <c r="X22" s="343"/>
      <c r="Y22" s="343"/>
      <c r="Z22" s="343"/>
      <c r="AA22" s="343"/>
      <c r="AB22" s="343"/>
      <c r="AC22" s="343"/>
      <c r="AD22" s="343"/>
      <c r="AE22" s="343"/>
      <c r="AF22" s="343"/>
      <c r="AG22" s="332"/>
    </row>
    <row r="23" spans="1:33" ht="48" x14ac:dyDescent="0.25">
      <c r="A23" s="345" t="s">
        <v>678</v>
      </c>
      <c r="B23" s="346" t="s">
        <v>683</v>
      </c>
      <c r="C23" s="324" t="s">
        <v>684</v>
      </c>
      <c r="D23" s="334" t="s">
        <v>680</v>
      </c>
      <c r="E23" s="333" t="s">
        <v>681</v>
      </c>
      <c r="F23" s="333" t="s">
        <v>641</v>
      </c>
      <c r="G23" s="333" t="s">
        <v>685</v>
      </c>
      <c r="H23" s="333" t="s">
        <v>686</v>
      </c>
      <c r="I23" s="319" t="s">
        <v>633</v>
      </c>
      <c r="J23" s="319"/>
      <c r="K23" s="319" t="s">
        <v>633</v>
      </c>
      <c r="L23" s="319"/>
      <c r="M23" s="319" t="s">
        <v>633</v>
      </c>
      <c r="N23" s="319"/>
      <c r="O23" s="319" t="s">
        <v>633</v>
      </c>
      <c r="P23" s="319"/>
      <c r="Q23" s="319" t="s">
        <v>633</v>
      </c>
      <c r="R23" s="319"/>
      <c r="S23" s="319" t="s">
        <v>633</v>
      </c>
      <c r="T23" s="319"/>
      <c r="U23" s="319" t="s">
        <v>633</v>
      </c>
      <c r="V23" s="319"/>
      <c r="W23" s="319" t="s">
        <v>633</v>
      </c>
      <c r="X23" s="319"/>
      <c r="Y23" s="319" t="s">
        <v>633</v>
      </c>
      <c r="Z23" s="319"/>
      <c r="AA23" s="319" t="s">
        <v>633</v>
      </c>
      <c r="AB23" s="319"/>
      <c r="AC23" s="319" t="s">
        <v>633</v>
      </c>
      <c r="AD23" s="319"/>
      <c r="AE23" s="319" t="s">
        <v>633</v>
      </c>
      <c r="AF23" s="319"/>
      <c r="AG23" s="332"/>
    </row>
    <row r="24" spans="1:33" ht="18" customHeight="1" x14ac:dyDescent="0.25">
      <c r="A24" s="565" t="s">
        <v>687</v>
      </c>
      <c r="B24" s="566"/>
      <c r="C24" s="566"/>
      <c r="D24" s="566"/>
      <c r="E24" s="566"/>
      <c r="F24" s="566"/>
      <c r="G24" s="567"/>
      <c r="H24" s="320"/>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332"/>
    </row>
    <row r="25" spans="1:33" s="331" customFormat="1" ht="30" customHeight="1" x14ac:dyDescent="0.25">
      <c r="A25" s="571" t="s">
        <v>688</v>
      </c>
      <c r="B25" s="555" t="s">
        <v>689</v>
      </c>
      <c r="C25" s="555" t="s">
        <v>690</v>
      </c>
      <c r="D25" s="334" t="s">
        <v>691</v>
      </c>
      <c r="E25" s="333" t="s">
        <v>640</v>
      </c>
      <c r="F25" s="333" t="s">
        <v>641</v>
      </c>
      <c r="G25" s="334" t="s">
        <v>692</v>
      </c>
      <c r="H25" s="334"/>
      <c r="I25" s="329"/>
      <c r="J25" s="329"/>
      <c r="K25" s="329"/>
      <c r="L25" s="329"/>
      <c r="M25" s="329"/>
      <c r="N25" s="329"/>
      <c r="O25" s="329"/>
      <c r="P25" s="329"/>
      <c r="Q25" s="329"/>
      <c r="R25" s="329"/>
      <c r="S25" s="329"/>
      <c r="T25" s="329"/>
      <c r="U25" s="329"/>
      <c r="V25" s="329"/>
      <c r="W25" s="329"/>
      <c r="X25" s="329"/>
      <c r="Y25" s="329"/>
      <c r="Z25" s="329"/>
      <c r="AA25" s="329" t="s">
        <v>633</v>
      </c>
      <c r="AB25" s="329"/>
      <c r="AC25" s="329"/>
      <c r="AD25" s="329"/>
      <c r="AE25" s="329"/>
      <c r="AF25" s="329"/>
      <c r="AG25" s="336"/>
    </row>
    <row r="26" spans="1:33" s="331" customFormat="1" ht="30" customHeight="1" x14ac:dyDescent="0.25">
      <c r="A26" s="579"/>
      <c r="B26" s="555"/>
      <c r="C26" s="555"/>
      <c r="D26" s="334" t="s">
        <v>693</v>
      </c>
      <c r="E26" s="333" t="s">
        <v>694</v>
      </c>
      <c r="F26" s="333" t="s">
        <v>641</v>
      </c>
      <c r="G26" s="334" t="s">
        <v>695</v>
      </c>
      <c r="H26" s="334"/>
      <c r="I26" s="329"/>
      <c r="J26" s="329"/>
      <c r="K26" s="329"/>
      <c r="L26" s="329"/>
      <c r="M26" s="329"/>
      <c r="N26" s="329"/>
      <c r="O26" s="329"/>
      <c r="P26" s="329"/>
      <c r="Q26" s="329"/>
      <c r="R26" s="329"/>
      <c r="S26" s="329"/>
      <c r="T26" s="329"/>
      <c r="U26" s="329"/>
      <c r="V26" s="329"/>
      <c r="W26" s="329" t="s">
        <v>633</v>
      </c>
      <c r="X26" s="329"/>
      <c r="Y26" s="329"/>
      <c r="Z26" s="329"/>
      <c r="AA26" s="329"/>
      <c r="AB26" s="329"/>
      <c r="AC26" s="329"/>
      <c r="AD26" s="329"/>
      <c r="AE26" s="329"/>
      <c r="AF26" s="329"/>
      <c r="AG26" s="336"/>
    </row>
    <row r="27" spans="1:33" s="331" customFormat="1" ht="44.25" customHeight="1" x14ac:dyDescent="0.25">
      <c r="A27" s="579"/>
      <c r="B27" s="555"/>
      <c r="C27" s="555"/>
      <c r="D27" s="334" t="s">
        <v>696</v>
      </c>
      <c r="E27" s="333" t="s">
        <v>694</v>
      </c>
      <c r="F27" s="333" t="s">
        <v>641</v>
      </c>
      <c r="G27" s="334" t="s">
        <v>695</v>
      </c>
      <c r="H27" s="334"/>
      <c r="I27" s="329"/>
      <c r="J27" s="329"/>
      <c r="K27" s="329"/>
      <c r="L27" s="329"/>
      <c r="M27" s="329"/>
      <c r="N27" s="329"/>
      <c r="O27" s="329"/>
      <c r="P27" s="329"/>
      <c r="Q27" s="329"/>
      <c r="R27" s="329"/>
      <c r="S27" s="329"/>
      <c r="T27" s="329"/>
      <c r="U27" s="329"/>
      <c r="V27" s="329"/>
      <c r="W27" s="329" t="s">
        <v>633</v>
      </c>
      <c r="X27" s="329"/>
      <c r="Y27" s="329"/>
      <c r="Z27" s="329"/>
      <c r="AA27" s="329"/>
      <c r="AB27" s="329"/>
      <c r="AC27" s="329"/>
      <c r="AD27" s="329"/>
      <c r="AE27" s="329"/>
      <c r="AF27" s="329"/>
      <c r="AG27" s="336"/>
    </row>
    <row r="28" spans="1:33" ht="18" customHeight="1" x14ac:dyDescent="0.25">
      <c r="A28" s="565" t="s">
        <v>697</v>
      </c>
      <c r="B28" s="566"/>
      <c r="C28" s="566"/>
      <c r="D28" s="566"/>
      <c r="E28" s="566"/>
      <c r="F28" s="566"/>
      <c r="G28" s="567"/>
      <c r="H28" s="320"/>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332"/>
    </row>
    <row r="29" spans="1:33" s="331" customFormat="1" ht="44.25" customHeight="1" x14ac:dyDescent="0.25">
      <c r="A29" s="572" t="s">
        <v>698</v>
      </c>
      <c r="B29" s="575" t="s">
        <v>699</v>
      </c>
      <c r="C29" s="575" t="s">
        <v>700</v>
      </c>
      <c r="D29" s="334" t="s">
        <v>701</v>
      </c>
      <c r="E29" s="333" t="s">
        <v>702</v>
      </c>
      <c r="F29" s="333" t="s">
        <v>641</v>
      </c>
      <c r="G29" s="334" t="s">
        <v>703</v>
      </c>
      <c r="H29" s="333" t="s">
        <v>704</v>
      </c>
      <c r="I29" s="329"/>
      <c r="J29" s="329"/>
      <c r="K29" s="329"/>
      <c r="L29" s="329"/>
      <c r="M29" s="329"/>
      <c r="N29" s="329"/>
      <c r="O29" s="329"/>
      <c r="P29" s="329"/>
      <c r="Q29" s="329"/>
      <c r="R29" s="329"/>
      <c r="S29" s="329"/>
      <c r="T29" s="329"/>
      <c r="U29" s="347"/>
      <c r="V29" s="329"/>
      <c r="W29" s="329"/>
      <c r="X29" s="329"/>
      <c r="Y29" s="329"/>
      <c r="Z29" s="329"/>
      <c r="AA29" s="329"/>
      <c r="AB29" s="329"/>
      <c r="AC29" s="329"/>
      <c r="AD29" s="329"/>
      <c r="AE29" s="329"/>
      <c r="AF29" s="329"/>
      <c r="AG29" s="336"/>
    </row>
    <row r="30" spans="1:33" s="331" customFormat="1" ht="45" customHeight="1" x14ac:dyDescent="0.25">
      <c r="A30" s="573"/>
      <c r="B30" s="552"/>
      <c r="C30" s="552"/>
      <c r="D30" s="334" t="s">
        <v>705</v>
      </c>
      <c r="E30" s="333" t="s">
        <v>640</v>
      </c>
      <c r="F30" s="333" t="s">
        <v>641</v>
      </c>
      <c r="G30" s="334" t="s">
        <v>706</v>
      </c>
      <c r="H30" s="334"/>
      <c r="I30" s="329"/>
      <c r="J30" s="329"/>
      <c r="K30" s="329"/>
      <c r="L30" s="329"/>
      <c r="M30" s="329"/>
      <c r="N30" s="329"/>
      <c r="O30" s="329"/>
      <c r="P30" s="329"/>
      <c r="Q30" s="329" t="s">
        <v>633</v>
      </c>
      <c r="R30" s="329"/>
      <c r="S30" s="329"/>
      <c r="T30" s="329"/>
      <c r="U30" s="347"/>
      <c r="V30" s="329"/>
      <c r="W30" s="329"/>
      <c r="X30" s="329"/>
      <c r="Y30" s="329"/>
      <c r="Z30" s="329"/>
      <c r="AA30" s="329" t="s">
        <v>633</v>
      </c>
      <c r="AB30" s="329"/>
      <c r="AC30" s="329"/>
      <c r="AD30" s="329"/>
      <c r="AE30" s="329"/>
      <c r="AF30" s="329"/>
      <c r="AG30" s="336"/>
    </row>
    <row r="31" spans="1:33" s="331" customFormat="1" ht="77.25" customHeight="1" x14ac:dyDescent="0.25">
      <c r="A31" s="573"/>
      <c r="B31" s="552"/>
      <c r="C31" s="552"/>
      <c r="D31" s="334" t="s">
        <v>707</v>
      </c>
      <c r="E31" s="333" t="s">
        <v>640</v>
      </c>
      <c r="F31" s="333" t="s">
        <v>641</v>
      </c>
      <c r="G31" s="334" t="s">
        <v>708</v>
      </c>
      <c r="H31" s="334"/>
      <c r="I31" s="329"/>
      <c r="J31" s="329"/>
      <c r="K31" s="329"/>
      <c r="L31" s="329"/>
      <c r="M31" s="329"/>
      <c r="N31" s="329"/>
      <c r="O31" s="329" t="s">
        <v>633</v>
      </c>
      <c r="P31" s="329"/>
      <c r="Q31" s="329"/>
      <c r="R31" s="329"/>
      <c r="S31" s="329"/>
      <c r="T31" s="329"/>
      <c r="U31" s="347"/>
      <c r="V31" s="329"/>
      <c r="W31" s="329" t="s">
        <v>633</v>
      </c>
      <c r="X31" s="329"/>
      <c r="Y31" s="329"/>
      <c r="Z31" s="329"/>
      <c r="AA31" s="329"/>
      <c r="AB31" s="329"/>
      <c r="AC31" s="329"/>
      <c r="AD31" s="329"/>
      <c r="AE31" s="329" t="s">
        <v>633</v>
      </c>
      <c r="AF31" s="329"/>
      <c r="AG31" s="336"/>
    </row>
    <row r="32" spans="1:33" ht="18" customHeight="1" x14ac:dyDescent="0.25">
      <c r="A32" s="557" t="s">
        <v>709</v>
      </c>
      <c r="B32" s="558"/>
      <c r="C32" s="558"/>
      <c r="D32" s="558"/>
      <c r="E32" s="558"/>
      <c r="F32" s="558"/>
      <c r="G32" s="559"/>
      <c r="H32" s="348"/>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332"/>
    </row>
    <row r="33" spans="1:33" ht="45" customHeight="1" x14ac:dyDescent="0.25">
      <c r="A33" s="576" t="s">
        <v>710</v>
      </c>
      <c r="B33" s="577" t="s">
        <v>711</v>
      </c>
      <c r="C33" s="577" t="s">
        <v>712</v>
      </c>
      <c r="D33" s="351" t="s">
        <v>713</v>
      </c>
      <c r="E33" s="333" t="s">
        <v>714</v>
      </c>
      <c r="F33" s="350" t="s">
        <v>641</v>
      </c>
      <c r="G33" s="351" t="s">
        <v>715</v>
      </c>
      <c r="H33" s="351"/>
      <c r="I33" s="343"/>
      <c r="J33" s="319"/>
      <c r="K33" s="319" t="s">
        <v>633</v>
      </c>
      <c r="L33" s="319"/>
      <c r="M33" s="319"/>
      <c r="N33" s="319"/>
      <c r="O33" s="319"/>
      <c r="P33" s="319"/>
      <c r="Q33" s="319"/>
      <c r="R33" s="319"/>
      <c r="S33" s="319"/>
      <c r="T33" s="319"/>
      <c r="U33" s="352"/>
      <c r="V33" s="319"/>
      <c r="W33" s="319"/>
      <c r="X33" s="319"/>
      <c r="Y33" s="319"/>
      <c r="Z33" s="319"/>
      <c r="AA33" s="319"/>
      <c r="AB33" s="319"/>
      <c r="AC33" s="319"/>
      <c r="AD33" s="319"/>
      <c r="AE33" s="343"/>
      <c r="AF33" s="343"/>
      <c r="AG33" s="332"/>
    </row>
    <row r="34" spans="1:33" ht="45" customHeight="1" x14ac:dyDescent="0.25">
      <c r="A34" s="576"/>
      <c r="B34" s="577"/>
      <c r="C34" s="577"/>
      <c r="D34" s="351" t="s">
        <v>716</v>
      </c>
      <c r="E34" s="333" t="s">
        <v>717</v>
      </c>
      <c r="F34" s="350" t="s">
        <v>641</v>
      </c>
      <c r="G34" s="351" t="s">
        <v>718</v>
      </c>
      <c r="H34" s="351"/>
      <c r="I34" s="343"/>
      <c r="J34" s="319"/>
      <c r="K34" s="319"/>
      <c r="L34" s="319"/>
      <c r="M34" s="319" t="s">
        <v>633</v>
      </c>
      <c r="N34" s="319"/>
      <c r="O34" s="319" t="s">
        <v>633</v>
      </c>
      <c r="P34" s="319"/>
      <c r="Q34" s="319" t="s">
        <v>633</v>
      </c>
      <c r="R34" s="319"/>
      <c r="S34" s="319"/>
      <c r="T34" s="319"/>
      <c r="U34" s="352"/>
      <c r="V34" s="319"/>
      <c r="W34" s="319"/>
      <c r="X34" s="319"/>
      <c r="Y34" s="319" t="s">
        <v>633</v>
      </c>
      <c r="Z34" s="319"/>
      <c r="AA34" s="319" t="s">
        <v>633</v>
      </c>
      <c r="AB34" s="319"/>
      <c r="AC34" s="319"/>
      <c r="AD34" s="319"/>
      <c r="AE34" s="343"/>
      <c r="AF34" s="343"/>
      <c r="AG34" s="332"/>
    </row>
    <row r="35" spans="1:33" ht="45" customHeight="1" x14ac:dyDescent="0.25">
      <c r="A35" s="576"/>
      <c r="B35" s="577"/>
      <c r="C35" s="577"/>
      <c r="D35" s="351" t="s">
        <v>719</v>
      </c>
      <c r="E35" s="333" t="s">
        <v>717</v>
      </c>
      <c r="F35" s="350" t="s">
        <v>641</v>
      </c>
      <c r="G35" s="351" t="s">
        <v>720</v>
      </c>
      <c r="H35" s="351"/>
      <c r="I35" s="343"/>
      <c r="J35" s="343"/>
      <c r="K35" s="343"/>
      <c r="L35" s="343"/>
      <c r="M35" s="343"/>
      <c r="N35" s="343"/>
      <c r="O35" s="343"/>
      <c r="P35" s="343"/>
      <c r="Q35" s="343"/>
      <c r="R35" s="343"/>
      <c r="S35" s="343"/>
      <c r="T35" s="343"/>
      <c r="U35" s="353"/>
      <c r="V35" s="343"/>
      <c r="W35" s="343"/>
      <c r="X35" s="343"/>
      <c r="Y35" s="343"/>
      <c r="Z35" s="343"/>
      <c r="AA35" s="319"/>
      <c r="AB35" s="319"/>
      <c r="AC35" s="319" t="s">
        <v>633</v>
      </c>
      <c r="AD35" s="319"/>
      <c r="AE35" s="319"/>
      <c r="AF35" s="343"/>
      <c r="AG35" s="332"/>
    </row>
    <row r="36" spans="1:33" ht="45" customHeight="1" x14ac:dyDescent="0.25">
      <c r="A36" s="576"/>
      <c r="B36" s="577"/>
      <c r="C36" s="577"/>
      <c r="D36" s="351" t="s">
        <v>721</v>
      </c>
      <c r="E36" s="333" t="s">
        <v>717</v>
      </c>
      <c r="F36" s="350" t="s">
        <v>641</v>
      </c>
      <c r="G36" s="351" t="s">
        <v>722</v>
      </c>
      <c r="H36" s="351"/>
      <c r="I36" s="343"/>
      <c r="J36" s="343"/>
      <c r="K36" s="343"/>
      <c r="L36" s="343"/>
      <c r="M36" s="343"/>
      <c r="N36" s="343"/>
      <c r="O36" s="343"/>
      <c r="P36" s="343"/>
      <c r="Q36" s="343"/>
      <c r="R36" s="343"/>
      <c r="S36" s="343"/>
      <c r="T36" s="343"/>
      <c r="U36" s="353"/>
      <c r="V36" s="343"/>
      <c r="W36" s="343"/>
      <c r="X36" s="343"/>
      <c r="Y36" s="343"/>
      <c r="Z36" s="343"/>
      <c r="AA36" s="319"/>
      <c r="AB36" s="319"/>
      <c r="AC36" s="319" t="s">
        <v>633</v>
      </c>
      <c r="AD36" s="319"/>
      <c r="AE36" s="319" t="s">
        <v>633</v>
      </c>
      <c r="AF36" s="343"/>
      <c r="AG36" s="332"/>
    </row>
    <row r="37" spans="1:33" ht="45" customHeight="1" x14ac:dyDescent="0.25">
      <c r="A37" s="576"/>
      <c r="B37" s="577"/>
      <c r="C37" s="577"/>
      <c r="D37" s="351" t="s">
        <v>723</v>
      </c>
      <c r="E37" s="333" t="s">
        <v>717</v>
      </c>
      <c r="F37" s="350" t="s">
        <v>641</v>
      </c>
      <c r="G37" s="351" t="s">
        <v>724</v>
      </c>
      <c r="H37" s="351"/>
      <c r="I37" s="343"/>
      <c r="J37" s="343"/>
      <c r="K37" s="343"/>
      <c r="L37" s="343"/>
      <c r="M37" s="319"/>
      <c r="N37" s="319"/>
      <c r="O37" s="319" t="s">
        <v>633</v>
      </c>
      <c r="P37" s="319"/>
      <c r="Q37" s="319"/>
      <c r="R37" s="319"/>
      <c r="S37" s="319"/>
      <c r="T37" s="319"/>
      <c r="U37" s="344" t="s">
        <v>633</v>
      </c>
      <c r="V37" s="319"/>
      <c r="W37" s="319"/>
      <c r="X37" s="319"/>
      <c r="Y37" s="319"/>
      <c r="Z37" s="319"/>
      <c r="AA37" s="319" t="s">
        <v>633</v>
      </c>
      <c r="AB37" s="319"/>
      <c r="AC37" s="319"/>
      <c r="AD37" s="343"/>
      <c r="AE37" s="343"/>
      <c r="AF37" s="343"/>
      <c r="AG37" s="332"/>
    </row>
    <row r="38" spans="1:33" ht="18" customHeight="1" x14ac:dyDescent="0.25">
      <c r="A38" s="565" t="s">
        <v>725</v>
      </c>
      <c r="B38" s="566"/>
      <c r="C38" s="566"/>
      <c r="D38" s="566"/>
      <c r="E38" s="566"/>
      <c r="F38" s="566"/>
      <c r="G38" s="567"/>
      <c r="H38" s="320"/>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332"/>
    </row>
    <row r="39" spans="1:33" ht="63" customHeight="1" x14ac:dyDescent="0.25">
      <c r="A39" s="354" t="s">
        <v>726</v>
      </c>
      <c r="B39" s="355" t="s">
        <v>727</v>
      </c>
      <c r="C39" s="355" t="s">
        <v>728</v>
      </c>
      <c r="D39" s="349" t="s">
        <v>729</v>
      </c>
      <c r="E39" s="350" t="s">
        <v>717</v>
      </c>
      <c r="F39" s="350" t="s">
        <v>641</v>
      </c>
      <c r="G39" s="350" t="s">
        <v>730</v>
      </c>
      <c r="H39" s="333" t="s">
        <v>731</v>
      </c>
      <c r="I39" s="343"/>
      <c r="J39" s="319"/>
      <c r="K39" s="319"/>
      <c r="L39" s="319"/>
      <c r="M39" s="319" t="s">
        <v>732</v>
      </c>
      <c r="N39" s="319"/>
      <c r="O39" s="319"/>
      <c r="P39" s="319"/>
      <c r="Q39" s="319"/>
      <c r="R39" s="319"/>
      <c r="S39" s="319" t="s">
        <v>732</v>
      </c>
      <c r="T39" s="319"/>
      <c r="U39" s="319"/>
      <c r="V39" s="319"/>
      <c r="W39" s="319"/>
      <c r="X39" s="319"/>
      <c r="Y39" s="319" t="s">
        <v>732</v>
      </c>
      <c r="Z39" s="319"/>
      <c r="AA39" s="319"/>
      <c r="AB39" s="319"/>
      <c r="AC39" s="319"/>
      <c r="AD39" s="319"/>
      <c r="AE39" s="319"/>
      <c r="AF39" s="343"/>
      <c r="AG39" s="332"/>
    </row>
    <row r="40" spans="1:33" ht="18" customHeight="1" x14ac:dyDescent="0.25">
      <c r="A40" s="557" t="s">
        <v>733</v>
      </c>
      <c r="B40" s="558"/>
      <c r="C40" s="558"/>
      <c r="D40" s="558"/>
      <c r="E40" s="558"/>
      <c r="F40" s="558"/>
      <c r="G40" s="559"/>
      <c r="H40" s="356"/>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332"/>
    </row>
    <row r="41" spans="1:33" s="331" customFormat="1" ht="29.25" customHeight="1" x14ac:dyDescent="0.25">
      <c r="A41" s="572" t="s">
        <v>734</v>
      </c>
      <c r="B41" s="575" t="s">
        <v>735</v>
      </c>
      <c r="C41" s="575" t="s">
        <v>736</v>
      </c>
      <c r="D41" s="324" t="s">
        <v>737</v>
      </c>
      <c r="E41" s="333" t="s">
        <v>738</v>
      </c>
      <c r="F41" s="333" t="s">
        <v>641</v>
      </c>
      <c r="G41" s="334" t="s">
        <v>739</v>
      </c>
      <c r="H41" s="334"/>
      <c r="I41" s="327"/>
      <c r="J41" s="327"/>
      <c r="K41" s="327"/>
      <c r="L41" s="327"/>
      <c r="M41" s="329" t="s">
        <v>633</v>
      </c>
      <c r="N41" s="327"/>
      <c r="O41" s="327"/>
      <c r="P41" s="327"/>
      <c r="Q41" s="327"/>
      <c r="R41" s="327"/>
      <c r="S41" s="327"/>
      <c r="T41" s="327"/>
      <c r="U41" s="327"/>
      <c r="V41" s="327"/>
      <c r="W41" s="327"/>
      <c r="X41" s="327"/>
      <c r="Y41" s="327"/>
      <c r="Z41" s="327"/>
      <c r="AA41" s="327"/>
      <c r="AB41" s="327"/>
      <c r="AC41" s="327"/>
      <c r="AD41" s="327"/>
      <c r="AE41" s="327"/>
      <c r="AF41" s="327"/>
      <c r="AG41" s="336"/>
    </row>
    <row r="42" spans="1:33" s="331" customFormat="1" ht="29.25" customHeight="1" x14ac:dyDescent="0.25">
      <c r="A42" s="573"/>
      <c r="B42" s="552"/>
      <c r="C42" s="552"/>
      <c r="D42" s="324" t="s">
        <v>740</v>
      </c>
      <c r="E42" s="333" t="s">
        <v>738</v>
      </c>
      <c r="F42" s="333" t="s">
        <v>641</v>
      </c>
      <c r="G42" s="334" t="s">
        <v>741</v>
      </c>
      <c r="H42" s="334"/>
      <c r="I42" s="327"/>
      <c r="J42" s="327"/>
      <c r="K42" s="327"/>
      <c r="L42" s="327"/>
      <c r="M42" s="327"/>
      <c r="N42" s="327"/>
      <c r="O42" s="329" t="s">
        <v>633</v>
      </c>
      <c r="P42" s="327"/>
      <c r="Q42" s="327"/>
      <c r="R42" s="327"/>
      <c r="S42" s="327"/>
      <c r="T42" s="327"/>
      <c r="U42" s="327"/>
      <c r="V42" s="327"/>
      <c r="W42" s="327"/>
      <c r="X42" s="327"/>
      <c r="Y42" s="327"/>
      <c r="Z42" s="327"/>
      <c r="AA42" s="327"/>
      <c r="AB42" s="327"/>
      <c r="AC42" s="327"/>
      <c r="AD42" s="327"/>
      <c r="AE42" s="327"/>
      <c r="AF42" s="327"/>
      <c r="AG42" s="336"/>
    </row>
    <row r="43" spans="1:33" s="331" customFormat="1" ht="29.25" customHeight="1" x14ac:dyDescent="0.25">
      <c r="A43" s="573"/>
      <c r="B43" s="552"/>
      <c r="C43" s="552"/>
      <c r="D43" s="324" t="s">
        <v>809</v>
      </c>
      <c r="E43" s="333" t="s">
        <v>738</v>
      </c>
      <c r="F43" s="333" t="s">
        <v>641</v>
      </c>
      <c r="G43" s="334" t="s">
        <v>742</v>
      </c>
      <c r="H43" s="334"/>
      <c r="I43" s="327"/>
      <c r="J43" s="327"/>
      <c r="K43" s="327"/>
      <c r="L43" s="327"/>
      <c r="M43" s="329" t="s">
        <v>633</v>
      </c>
      <c r="N43" s="327"/>
      <c r="O43" s="327"/>
      <c r="P43" s="327"/>
      <c r="Q43" s="327"/>
      <c r="R43" s="327"/>
      <c r="S43" s="327"/>
      <c r="T43" s="327"/>
      <c r="U43" s="327"/>
      <c r="V43" s="327"/>
      <c r="W43" s="327"/>
      <c r="X43" s="327"/>
      <c r="Y43" s="329" t="s">
        <v>633</v>
      </c>
      <c r="Z43" s="327"/>
      <c r="AA43" s="327"/>
      <c r="AB43" s="327"/>
      <c r="AC43" s="327"/>
      <c r="AD43" s="327"/>
      <c r="AE43" s="327"/>
      <c r="AF43" s="327"/>
      <c r="AG43" s="336"/>
    </row>
    <row r="44" spans="1:33" s="331" customFormat="1" ht="29.25" customHeight="1" x14ac:dyDescent="0.25">
      <c r="A44" s="573"/>
      <c r="B44" s="552"/>
      <c r="C44" s="552"/>
      <c r="D44" s="324" t="s">
        <v>743</v>
      </c>
      <c r="E44" s="333" t="s">
        <v>738</v>
      </c>
      <c r="F44" s="333" t="s">
        <v>641</v>
      </c>
      <c r="G44" s="334" t="s">
        <v>744</v>
      </c>
      <c r="H44" s="333" t="s">
        <v>745</v>
      </c>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36"/>
    </row>
    <row r="45" spans="1:33" s="331" customFormat="1" ht="29.25" customHeight="1" x14ac:dyDescent="0.25">
      <c r="A45" s="574"/>
      <c r="B45" s="553"/>
      <c r="C45" s="553"/>
      <c r="D45" s="324" t="s">
        <v>746</v>
      </c>
      <c r="E45" s="333" t="s">
        <v>738</v>
      </c>
      <c r="F45" s="333" t="s">
        <v>641</v>
      </c>
      <c r="G45" s="334" t="s">
        <v>747</v>
      </c>
      <c r="H45" s="334"/>
      <c r="I45" s="327"/>
      <c r="J45" s="327"/>
      <c r="K45" s="327"/>
      <c r="L45" s="327"/>
      <c r="M45" s="329"/>
      <c r="N45" s="329"/>
      <c r="O45" s="329"/>
      <c r="P45" s="329" t="s">
        <v>633</v>
      </c>
      <c r="Q45" s="329"/>
      <c r="R45" s="329"/>
      <c r="S45" s="329"/>
      <c r="T45" s="329"/>
      <c r="U45" s="329"/>
      <c r="V45" s="329"/>
      <c r="W45" s="329"/>
      <c r="X45" s="329"/>
      <c r="Y45" s="329"/>
      <c r="Z45" s="329"/>
      <c r="AA45" s="327"/>
      <c r="AB45" s="327"/>
      <c r="AC45" s="329" t="s">
        <v>633</v>
      </c>
      <c r="AD45" s="327"/>
      <c r="AE45" s="327"/>
      <c r="AF45" s="327"/>
      <c r="AG45" s="336"/>
    </row>
    <row r="46" spans="1:33" ht="17.25" customHeight="1" x14ac:dyDescent="0.25">
      <c r="A46" s="557" t="s">
        <v>748</v>
      </c>
      <c r="B46" s="558"/>
      <c r="C46" s="558"/>
      <c r="D46" s="558"/>
      <c r="E46" s="558"/>
      <c r="F46" s="558"/>
      <c r="G46" s="559"/>
      <c r="H46" s="348"/>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332"/>
    </row>
    <row r="47" spans="1:33" s="331" customFormat="1" ht="30" customHeight="1" x14ac:dyDescent="0.25">
      <c r="A47" s="572" t="s">
        <v>749</v>
      </c>
      <c r="B47" s="575" t="s">
        <v>750</v>
      </c>
      <c r="C47" s="575" t="s">
        <v>736</v>
      </c>
      <c r="D47" s="324" t="s">
        <v>751</v>
      </c>
      <c r="E47" s="333" t="s">
        <v>752</v>
      </c>
      <c r="F47" s="333" t="s">
        <v>641</v>
      </c>
      <c r="G47" s="357" t="s">
        <v>753</v>
      </c>
      <c r="H47" s="357"/>
      <c r="I47" s="327"/>
      <c r="J47" s="327"/>
      <c r="K47" s="327"/>
      <c r="L47" s="327"/>
      <c r="M47" s="327"/>
      <c r="N47" s="327"/>
      <c r="O47" s="327"/>
      <c r="P47" s="327"/>
      <c r="Q47" s="329" t="s">
        <v>633</v>
      </c>
      <c r="R47" s="327"/>
      <c r="S47" s="327"/>
      <c r="T47" s="327"/>
      <c r="U47" s="327"/>
      <c r="V47" s="327"/>
      <c r="W47" s="327"/>
      <c r="X47" s="327"/>
      <c r="Y47" s="327"/>
      <c r="Z47" s="327"/>
      <c r="AA47" s="327"/>
      <c r="AB47" s="327"/>
      <c r="AC47" s="327"/>
      <c r="AD47" s="327"/>
      <c r="AE47" s="327"/>
      <c r="AF47" s="327"/>
      <c r="AG47" s="336"/>
    </row>
    <row r="48" spans="1:33" s="331" customFormat="1" ht="30" customHeight="1" x14ac:dyDescent="0.25">
      <c r="A48" s="573"/>
      <c r="B48" s="552"/>
      <c r="C48" s="552"/>
      <c r="D48" s="324" t="s">
        <v>754</v>
      </c>
      <c r="E48" s="333" t="s">
        <v>752</v>
      </c>
      <c r="F48" s="333" t="s">
        <v>641</v>
      </c>
      <c r="G48" s="357" t="s">
        <v>753</v>
      </c>
      <c r="H48" s="357"/>
      <c r="I48" s="327"/>
      <c r="J48" s="327"/>
      <c r="K48" s="327"/>
      <c r="L48" s="327"/>
      <c r="M48" s="327"/>
      <c r="N48" s="327"/>
      <c r="O48" s="327"/>
      <c r="P48" s="327"/>
      <c r="Q48" s="327"/>
      <c r="R48" s="327"/>
      <c r="S48" s="329" t="s">
        <v>633</v>
      </c>
      <c r="T48" s="327"/>
      <c r="U48" s="327"/>
      <c r="V48" s="327"/>
      <c r="W48" s="327"/>
      <c r="X48" s="327"/>
      <c r="Y48" s="327"/>
      <c r="Z48" s="327"/>
      <c r="AA48" s="327"/>
      <c r="AB48" s="327"/>
      <c r="AC48" s="327"/>
      <c r="AD48" s="327"/>
      <c r="AE48" s="327"/>
      <c r="AF48" s="327"/>
      <c r="AG48" s="336"/>
    </row>
    <row r="49" spans="1:34" s="331" customFormat="1" ht="24" x14ac:dyDescent="0.25">
      <c r="A49" s="573"/>
      <c r="B49" s="552"/>
      <c r="C49" s="552"/>
      <c r="D49" s="324" t="s">
        <v>755</v>
      </c>
      <c r="E49" s="333" t="s">
        <v>752</v>
      </c>
      <c r="F49" s="333" t="s">
        <v>641</v>
      </c>
      <c r="G49" s="357" t="s">
        <v>753</v>
      </c>
      <c r="H49" s="358"/>
      <c r="I49" s="327"/>
      <c r="J49" s="329"/>
      <c r="K49" s="329" t="s">
        <v>633</v>
      </c>
      <c r="L49" s="329"/>
      <c r="M49" s="329" t="s">
        <v>633</v>
      </c>
      <c r="N49" s="329"/>
      <c r="O49" s="329" t="s">
        <v>633</v>
      </c>
      <c r="P49" s="329"/>
      <c r="Q49" s="329" t="s">
        <v>633</v>
      </c>
      <c r="R49" s="329"/>
      <c r="S49" s="329" t="s">
        <v>633</v>
      </c>
      <c r="T49" s="329"/>
      <c r="U49" s="329" t="s">
        <v>633</v>
      </c>
      <c r="V49" s="329"/>
      <c r="W49" s="329" t="s">
        <v>633</v>
      </c>
      <c r="X49" s="329"/>
      <c r="Y49" s="329" t="s">
        <v>633</v>
      </c>
      <c r="Z49" s="329"/>
      <c r="AA49" s="329" t="s">
        <v>633</v>
      </c>
      <c r="AB49" s="329"/>
      <c r="AC49" s="329" t="s">
        <v>633</v>
      </c>
      <c r="AD49" s="329"/>
      <c r="AE49" s="329" t="s">
        <v>633</v>
      </c>
      <c r="AF49" s="329"/>
      <c r="AG49" s="336"/>
    </row>
    <row r="50" spans="1:34" s="331" customFormat="1" ht="30" customHeight="1" x14ac:dyDescent="0.25">
      <c r="A50" s="573"/>
      <c r="B50" s="552"/>
      <c r="C50" s="552"/>
      <c r="D50" s="359" t="s">
        <v>756</v>
      </c>
      <c r="E50" s="333" t="s">
        <v>752</v>
      </c>
      <c r="F50" s="333" t="s">
        <v>641</v>
      </c>
      <c r="G50" s="357" t="s">
        <v>753</v>
      </c>
      <c r="H50" s="35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36"/>
    </row>
    <row r="51" spans="1:34" ht="18" customHeight="1" x14ac:dyDescent="0.25">
      <c r="A51" s="568" t="s">
        <v>757</v>
      </c>
      <c r="B51" s="569"/>
      <c r="C51" s="569"/>
      <c r="D51" s="569"/>
      <c r="E51" s="569"/>
      <c r="F51" s="569"/>
      <c r="G51" s="570"/>
      <c r="H51" s="3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361"/>
    </row>
    <row r="52" spans="1:34" ht="18" customHeight="1" x14ac:dyDescent="0.25">
      <c r="A52" s="557" t="s">
        <v>758</v>
      </c>
      <c r="B52" s="558"/>
      <c r="C52" s="558"/>
      <c r="D52" s="558"/>
      <c r="E52" s="558"/>
      <c r="F52" s="558"/>
      <c r="G52" s="559"/>
      <c r="H52" s="362"/>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361"/>
    </row>
    <row r="53" spans="1:34" s="331" customFormat="1" ht="39.75" customHeight="1" x14ac:dyDescent="0.25">
      <c r="A53" s="571" t="s">
        <v>759</v>
      </c>
      <c r="B53" s="555" t="s">
        <v>760</v>
      </c>
      <c r="C53" s="555" t="s">
        <v>761</v>
      </c>
      <c r="D53" s="363" t="s">
        <v>762</v>
      </c>
      <c r="E53" s="333" t="s">
        <v>752</v>
      </c>
      <c r="F53" s="333" t="s">
        <v>763</v>
      </c>
      <c r="G53" s="364" t="s">
        <v>764</v>
      </c>
      <c r="H53" s="365"/>
      <c r="I53" s="327"/>
      <c r="J53" s="327"/>
      <c r="K53" s="327"/>
      <c r="L53" s="327"/>
      <c r="M53" s="327"/>
      <c r="N53" s="327"/>
      <c r="O53" s="329" t="s">
        <v>633</v>
      </c>
      <c r="P53" s="327"/>
      <c r="Q53" s="327"/>
      <c r="R53" s="327"/>
      <c r="S53" s="327"/>
      <c r="T53" s="327"/>
      <c r="U53" s="327"/>
      <c r="V53" s="327"/>
      <c r="W53" s="329" t="s">
        <v>633</v>
      </c>
      <c r="X53" s="327"/>
      <c r="Y53" s="327"/>
      <c r="Z53" s="327"/>
      <c r="AA53" s="327"/>
      <c r="AB53" s="327"/>
      <c r="AC53" s="329" t="s">
        <v>633</v>
      </c>
      <c r="AD53" s="327"/>
      <c r="AE53" s="327"/>
      <c r="AF53" s="327"/>
      <c r="AG53" s="336"/>
    </row>
    <row r="54" spans="1:34" s="331" customFormat="1" ht="30" customHeight="1" x14ac:dyDescent="0.25">
      <c r="A54" s="571"/>
      <c r="B54" s="555"/>
      <c r="C54" s="555"/>
      <c r="D54" s="363" t="s">
        <v>765</v>
      </c>
      <c r="E54" s="333" t="s">
        <v>752</v>
      </c>
      <c r="F54" s="333" t="s">
        <v>763</v>
      </c>
      <c r="G54" s="364" t="s">
        <v>764</v>
      </c>
      <c r="H54" s="365"/>
      <c r="I54" s="327"/>
      <c r="J54" s="327"/>
      <c r="K54" s="327"/>
      <c r="L54" s="327"/>
      <c r="M54" s="327"/>
      <c r="N54" s="327"/>
      <c r="O54" s="327"/>
      <c r="P54" s="327"/>
      <c r="Q54" s="329" t="s">
        <v>633</v>
      </c>
      <c r="R54" s="327"/>
      <c r="S54" s="327"/>
      <c r="T54" s="327"/>
      <c r="U54" s="328" t="s">
        <v>633</v>
      </c>
      <c r="V54" s="327"/>
      <c r="W54" s="327"/>
      <c r="X54" s="327"/>
      <c r="Y54" s="327"/>
      <c r="Z54" s="327"/>
      <c r="AA54" s="329" t="s">
        <v>633</v>
      </c>
      <c r="AB54" s="327"/>
      <c r="AC54" s="327"/>
      <c r="AD54" s="327"/>
      <c r="AE54" s="327"/>
      <c r="AF54" s="327"/>
      <c r="AG54" s="336"/>
    </row>
    <row r="55" spans="1:34" s="331" customFormat="1" ht="30" customHeight="1" x14ac:dyDescent="0.25">
      <c r="A55" s="571"/>
      <c r="B55" s="555"/>
      <c r="C55" s="555"/>
      <c r="D55" s="363" t="s">
        <v>766</v>
      </c>
      <c r="E55" s="333" t="s">
        <v>752</v>
      </c>
      <c r="F55" s="333" t="s">
        <v>763</v>
      </c>
      <c r="G55" s="364" t="s">
        <v>764</v>
      </c>
      <c r="H55" s="364" t="s">
        <v>704</v>
      </c>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36"/>
    </row>
    <row r="56" spans="1:34" s="331" customFormat="1" ht="30" customHeight="1" x14ac:dyDescent="0.25">
      <c r="A56" s="571"/>
      <c r="B56" s="555"/>
      <c r="C56" s="555"/>
      <c r="D56" s="366" t="s">
        <v>767</v>
      </c>
      <c r="E56" s="333" t="s">
        <v>752</v>
      </c>
      <c r="F56" s="333" t="s">
        <v>763</v>
      </c>
      <c r="G56" s="364" t="s">
        <v>768</v>
      </c>
      <c r="H56" s="365"/>
      <c r="I56" s="327"/>
      <c r="J56" s="327"/>
      <c r="K56" s="327"/>
      <c r="L56" s="327"/>
      <c r="M56" s="327"/>
      <c r="N56" s="327"/>
      <c r="O56" s="327"/>
      <c r="P56" s="327"/>
      <c r="Q56" s="327"/>
      <c r="R56" s="327"/>
      <c r="S56" s="327"/>
      <c r="T56" s="327"/>
      <c r="U56" s="327"/>
      <c r="V56" s="327"/>
      <c r="W56" s="327"/>
      <c r="X56" s="327"/>
      <c r="Y56" s="327"/>
      <c r="Z56" s="327"/>
      <c r="AA56" s="327"/>
      <c r="AB56" s="327"/>
      <c r="AC56" s="329" t="s">
        <v>732</v>
      </c>
      <c r="AD56" s="327"/>
      <c r="AE56" s="327"/>
      <c r="AF56" s="327"/>
      <c r="AG56" s="336"/>
    </row>
    <row r="57" spans="1:34" ht="18" customHeight="1" x14ac:dyDescent="0.25">
      <c r="A57" s="557" t="s">
        <v>769</v>
      </c>
      <c r="B57" s="558"/>
      <c r="C57" s="558"/>
      <c r="D57" s="558"/>
      <c r="E57" s="558"/>
      <c r="F57" s="558"/>
      <c r="G57" s="559"/>
      <c r="H57" s="348"/>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361"/>
    </row>
    <row r="58" spans="1:34" s="331" customFormat="1" ht="52.5" customHeight="1" x14ac:dyDescent="0.25">
      <c r="A58" s="334" t="s">
        <v>770</v>
      </c>
      <c r="B58" s="333" t="s">
        <v>771</v>
      </c>
      <c r="C58" s="333" t="s">
        <v>772</v>
      </c>
      <c r="D58" s="324" t="s">
        <v>773</v>
      </c>
      <c r="E58" s="333" t="s">
        <v>714</v>
      </c>
      <c r="F58" s="367" t="s">
        <v>641</v>
      </c>
      <c r="G58" s="368" t="s">
        <v>774</v>
      </c>
      <c r="H58" s="367"/>
      <c r="I58" s="327"/>
      <c r="J58" s="327"/>
      <c r="K58" s="327"/>
      <c r="L58" s="327"/>
      <c r="M58" s="327"/>
      <c r="N58" s="327"/>
      <c r="O58" s="329" t="s">
        <v>732</v>
      </c>
      <c r="P58" s="327"/>
      <c r="Q58" s="327"/>
      <c r="R58" s="327"/>
      <c r="S58" s="327"/>
      <c r="T58" s="327"/>
      <c r="U58" s="327"/>
      <c r="V58" s="327"/>
      <c r="W58" s="329" t="s">
        <v>732</v>
      </c>
      <c r="X58" s="327"/>
      <c r="Y58" s="327"/>
      <c r="Z58" s="327"/>
      <c r="AA58" s="327"/>
      <c r="AB58" s="327"/>
      <c r="AC58" s="327"/>
      <c r="AD58" s="327"/>
      <c r="AE58" s="327"/>
      <c r="AF58" s="327"/>
      <c r="AG58" s="336"/>
      <c r="AH58" s="369"/>
    </row>
    <row r="59" spans="1:34" ht="18" customHeight="1" x14ac:dyDescent="0.25">
      <c r="A59" s="557" t="s">
        <v>775</v>
      </c>
      <c r="B59" s="558"/>
      <c r="C59" s="558"/>
      <c r="D59" s="558"/>
      <c r="E59" s="558"/>
      <c r="F59" s="558"/>
      <c r="G59" s="559"/>
      <c r="H59" s="348"/>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332"/>
    </row>
    <row r="60" spans="1:34" s="331" customFormat="1" ht="58.5" customHeight="1" x14ac:dyDescent="0.25">
      <c r="A60" s="334" t="s">
        <v>776</v>
      </c>
      <c r="B60" s="333" t="s">
        <v>810</v>
      </c>
      <c r="C60" s="333" t="s">
        <v>777</v>
      </c>
      <c r="D60" s="324" t="s">
        <v>778</v>
      </c>
      <c r="E60" s="333" t="s">
        <v>779</v>
      </c>
      <c r="F60" s="333" t="s">
        <v>641</v>
      </c>
      <c r="G60" s="368" t="s">
        <v>780</v>
      </c>
      <c r="H60" s="368"/>
      <c r="I60" s="327"/>
      <c r="J60" s="327"/>
      <c r="K60" s="327"/>
      <c r="L60" s="327"/>
      <c r="M60" s="327"/>
      <c r="N60" s="327"/>
      <c r="O60" s="329" t="s">
        <v>732</v>
      </c>
      <c r="P60" s="329"/>
      <c r="Q60" s="329"/>
      <c r="R60" s="329"/>
      <c r="S60" s="329"/>
      <c r="T60" s="329"/>
      <c r="U60" s="347"/>
      <c r="V60" s="329"/>
      <c r="W60" s="329"/>
      <c r="X60" s="329"/>
      <c r="Y60" s="329" t="s">
        <v>732</v>
      </c>
      <c r="Z60" s="329"/>
      <c r="AA60" s="329"/>
      <c r="AB60" s="329"/>
      <c r="AC60" s="327"/>
      <c r="AD60" s="327"/>
      <c r="AE60" s="327"/>
      <c r="AF60" s="327"/>
      <c r="AG60" s="336"/>
    </row>
    <row r="61" spans="1:34" s="331" customFormat="1" ht="27" customHeight="1" x14ac:dyDescent="0.25">
      <c r="A61" s="562" t="s">
        <v>781</v>
      </c>
      <c r="B61" s="563"/>
      <c r="C61" s="563"/>
      <c r="D61" s="563"/>
      <c r="E61" s="563"/>
      <c r="F61" s="563"/>
      <c r="G61" s="564"/>
      <c r="H61" s="370"/>
      <c r="I61" s="338"/>
      <c r="J61" s="338"/>
      <c r="K61" s="338"/>
      <c r="L61" s="338"/>
      <c r="M61" s="338"/>
      <c r="N61" s="338"/>
      <c r="O61" s="338"/>
      <c r="P61" s="338"/>
      <c r="Q61" s="338"/>
      <c r="R61" s="338"/>
      <c r="S61" s="338"/>
      <c r="T61" s="338"/>
      <c r="U61" s="371"/>
      <c r="V61" s="338"/>
      <c r="W61" s="338"/>
      <c r="X61" s="338"/>
      <c r="Y61" s="338"/>
      <c r="Z61" s="338"/>
      <c r="AA61" s="338"/>
      <c r="AB61" s="338"/>
      <c r="AC61" s="338"/>
      <c r="AD61" s="338"/>
      <c r="AE61" s="338"/>
      <c r="AF61" s="338"/>
      <c r="AG61" s="336"/>
    </row>
    <row r="62" spans="1:34" s="331" customFormat="1" ht="91.5" customHeight="1" x14ac:dyDescent="0.25">
      <c r="A62" s="334" t="s">
        <v>782</v>
      </c>
      <c r="B62" s="333" t="s">
        <v>783</v>
      </c>
      <c r="C62" s="333" t="s">
        <v>784</v>
      </c>
      <c r="D62" s="324" t="s">
        <v>785</v>
      </c>
      <c r="E62" s="333" t="s">
        <v>786</v>
      </c>
      <c r="F62" s="333" t="s">
        <v>641</v>
      </c>
      <c r="G62" s="367" t="s">
        <v>787</v>
      </c>
      <c r="H62" s="367"/>
      <c r="I62" s="327"/>
      <c r="J62" s="327"/>
      <c r="K62" s="327"/>
      <c r="L62" s="327"/>
      <c r="M62" s="327"/>
      <c r="N62" s="327"/>
      <c r="O62" s="327"/>
      <c r="P62" s="327"/>
      <c r="Q62" s="327"/>
      <c r="R62" s="327"/>
      <c r="S62" s="327"/>
      <c r="T62" s="327"/>
      <c r="U62" s="372"/>
      <c r="V62" s="327"/>
      <c r="W62" s="327"/>
      <c r="X62" s="327"/>
      <c r="Y62" s="327"/>
      <c r="Z62" s="327"/>
      <c r="AA62" s="327"/>
      <c r="AB62" s="327"/>
      <c r="AC62" s="329" t="s">
        <v>732</v>
      </c>
      <c r="AD62" s="327"/>
      <c r="AE62" s="327"/>
      <c r="AF62" s="327"/>
      <c r="AG62" s="336"/>
    </row>
    <row r="63" spans="1:34" s="331" customFormat="1" ht="52.5" customHeight="1" x14ac:dyDescent="0.25">
      <c r="A63" s="334" t="s">
        <v>788</v>
      </c>
      <c r="B63" s="333" t="s">
        <v>789</v>
      </c>
      <c r="C63" s="333" t="s">
        <v>790</v>
      </c>
      <c r="D63" s="324" t="s">
        <v>791</v>
      </c>
      <c r="E63" s="333" t="s">
        <v>640</v>
      </c>
      <c r="F63" s="333" t="s">
        <v>641</v>
      </c>
      <c r="G63" s="367" t="s">
        <v>792</v>
      </c>
      <c r="H63" s="367"/>
      <c r="I63" s="327"/>
      <c r="J63" s="327"/>
      <c r="K63" s="327"/>
      <c r="L63" s="327"/>
      <c r="M63" s="327"/>
      <c r="N63" s="327"/>
      <c r="O63" s="327"/>
      <c r="P63" s="327"/>
      <c r="Q63" s="327"/>
      <c r="R63" s="327"/>
      <c r="S63" s="327"/>
      <c r="T63" s="327"/>
      <c r="U63" s="372"/>
      <c r="V63" s="327"/>
      <c r="W63" s="327"/>
      <c r="X63" s="327"/>
      <c r="Y63" s="327"/>
      <c r="Z63" s="327"/>
      <c r="AA63" s="327"/>
      <c r="AB63" s="327"/>
      <c r="AC63" s="327"/>
      <c r="AD63" s="327"/>
      <c r="AE63" s="329" t="s">
        <v>732</v>
      </c>
      <c r="AF63" s="327"/>
      <c r="AG63" s="336"/>
    </row>
    <row r="64" spans="1:34" s="331" customFormat="1" ht="58.5" customHeight="1" x14ac:dyDescent="0.25">
      <c r="A64" s="334"/>
      <c r="B64" s="333"/>
      <c r="C64" s="333" t="s">
        <v>793</v>
      </c>
      <c r="D64" s="324"/>
      <c r="E64" s="333" t="s">
        <v>794</v>
      </c>
      <c r="F64" s="333" t="s">
        <v>641</v>
      </c>
      <c r="G64" s="367" t="s">
        <v>795</v>
      </c>
      <c r="H64" s="367"/>
      <c r="I64" s="327"/>
      <c r="J64" s="327"/>
      <c r="K64" s="327"/>
      <c r="L64" s="327"/>
      <c r="M64" s="327"/>
      <c r="N64" s="327"/>
      <c r="O64" s="327"/>
      <c r="P64" s="327"/>
      <c r="Q64" s="327"/>
      <c r="R64" s="327"/>
      <c r="S64" s="327"/>
      <c r="T64" s="327"/>
      <c r="U64" s="372"/>
      <c r="V64" s="327"/>
      <c r="W64" s="327"/>
      <c r="X64" s="327"/>
      <c r="Y64" s="327"/>
      <c r="Z64" s="327"/>
      <c r="AA64" s="327"/>
      <c r="AB64" s="327"/>
      <c r="AC64" s="327"/>
      <c r="AD64" s="327"/>
      <c r="AE64" s="329" t="s">
        <v>732</v>
      </c>
      <c r="AF64" s="327"/>
      <c r="AG64" s="336"/>
    </row>
    <row r="65" spans="1:33" ht="18" customHeight="1" x14ac:dyDescent="0.25">
      <c r="A65" s="565" t="s">
        <v>796</v>
      </c>
      <c r="B65" s="566"/>
      <c r="C65" s="566"/>
      <c r="D65" s="566"/>
      <c r="E65" s="566"/>
      <c r="F65" s="566"/>
      <c r="G65" s="567"/>
      <c r="H65" s="320"/>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332"/>
    </row>
    <row r="66" spans="1:33" s="331" customFormat="1" ht="30" customHeight="1" x14ac:dyDescent="0.25">
      <c r="A66" s="552"/>
      <c r="B66" s="554"/>
      <c r="C66" s="555"/>
      <c r="D66" s="324" t="s">
        <v>797</v>
      </c>
      <c r="E66" s="333" t="s">
        <v>714</v>
      </c>
      <c r="F66" s="333" t="s">
        <v>641</v>
      </c>
      <c r="G66" s="373" t="s">
        <v>798</v>
      </c>
      <c r="H66" s="373"/>
      <c r="I66" s="327"/>
      <c r="J66" s="327"/>
      <c r="K66" s="327"/>
      <c r="L66" s="327"/>
      <c r="M66" s="327"/>
      <c r="N66" s="327"/>
      <c r="O66" s="327"/>
      <c r="P66" s="327"/>
      <c r="Q66" s="327"/>
      <c r="R66" s="327"/>
      <c r="S66" s="327"/>
      <c r="T66" s="327"/>
      <c r="U66" s="372"/>
      <c r="V66" s="327"/>
      <c r="W66" s="329" t="s">
        <v>732</v>
      </c>
      <c r="X66" s="327"/>
      <c r="Y66" s="327"/>
      <c r="Z66" s="327"/>
      <c r="AA66" s="327"/>
      <c r="AB66" s="327"/>
      <c r="AC66" s="327"/>
      <c r="AD66" s="327"/>
      <c r="AE66" s="327"/>
      <c r="AF66" s="327"/>
      <c r="AG66" s="336"/>
    </row>
    <row r="67" spans="1:33" s="331" customFormat="1" ht="30" customHeight="1" x14ac:dyDescent="0.25">
      <c r="A67" s="552"/>
      <c r="B67" s="554"/>
      <c r="C67" s="555"/>
      <c r="D67" s="324" t="s">
        <v>799</v>
      </c>
      <c r="E67" s="333" t="s">
        <v>714</v>
      </c>
      <c r="F67" s="333" t="s">
        <v>641</v>
      </c>
      <c r="G67" s="334" t="s">
        <v>800</v>
      </c>
      <c r="H67" s="373"/>
      <c r="I67" s="327"/>
      <c r="J67" s="327"/>
      <c r="K67" s="327"/>
      <c r="L67" s="327"/>
      <c r="M67" s="327"/>
      <c r="N67" s="327"/>
      <c r="O67" s="327"/>
      <c r="P67" s="327"/>
      <c r="Q67" s="329" t="s">
        <v>732</v>
      </c>
      <c r="R67" s="327"/>
      <c r="S67" s="327"/>
      <c r="T67" s="327"/>
      <c r="U67" s="372"/>
      <c r="V67" s="327"/>
      <c r="W67" s="327"/>
      <c r="X67" s="327"/>
      <c r="Y67" s="327"/>
      <c r="Z67" s="327"/>
      <c r="AA67" s="327"/>
      <c r="AB67" s="327"/>
      <c r="AC67" s="327"/>
      <c r="AD67" s="327"/>
      <c r="AE67" s="327"/>
      <c r="AF67" s="327"/>
      <c r="AG67" s="336"/>
    </row>
    <row r="68" spans="1:33" s="331" customFormat="1" ht="30" customHeight="1" x14ac:dyDescent="0.25">
      <c r="A68" s="553"/>
      <c r="B68" s="554"/>
      <c r="C68" s="555"/>
      <c r="D68" s="372" t="s">
        <v>801</v>
      </c>
      <c r="E68" s="333" t="s">
        <v>714</v>
      </c>
      <c r="F68" s="333" t="s">
        <v>641</v>
      </c>
      <c r="G68" s="334" t="s">
        <v>802</v>
      </c>
      <c r="H68" s="334"/>
      <c r="I68" s="327"/>
      <c r="J68" s="327"/>
      <c r="K68" s="327"/>
      <c r="L68" s="327"/>
      <c r="M68" s="327"/>
      <c r="N68" s="327"/>
      <c r="O68" s="327"/>
      <c r="P68" s="327"/>
      <c r="Q68" s="327"/>
      <c r="R68" s="327"/>
      <c r="S68" s="329" t="s">
        <v>732</v>
      </c>
      <c r="T68" s="329"/>
      <c r="U68" s="347"/>
      <c r="V68" s="329"/>
      <c r="W68" s="329"/>
      <c r="X68" s="329"/>
      <c r="Y68" s="329"/>
      <c r="Z68" s="329"/>
      <c r="AA68" s="329" t="s">
        <v>732</v>
      </c>
      <c r="AB68" s="329"/>
      <c r="AC68" s="327"/>
      <c r="AD68" s="327"/>
      <c r="AE68" s="327"/>
      <c r="AF68" s="327"/>
      <c r="AG68" s="336"/>
    </row>
    <row r="69" spans="1:33" s="331" customFormat="1" ht="30" customHeight="1" x14ac:dyDescent="0.25">
      <c r="A69" s="374"/>
      <c r="B69" s="375"/>
      <c r="C69" s="376"/>
      <c r="D69" s="377"/>
      <c r="E69" s="376"/>
      <c r="F69" s="376"/>
      <c r="G69" s="378"/>
      <c r="H69" s="345"/>
      <c r="I69" s="556" t="s">
        <v>621</v>
      </c>
      <c r="J69" s="543"/>
      <c r="K69" s="542" t="s">
        <v>622</v>
      </c>
      <c r="L69" s="543"/>
      <c r="M69" s="542" t="s">
        <v>623</v>
      </c>
      <c r="N69" s="543"/>
      <c r="O69" s="542" t="s">
        <v>624</v>
      </c>
      <c r="P69" s="543"/>
      <c r="Q69" s="542" t="s">
        <v>625</v>
      </c>
      <c r="R69" s="543"/>
      <c r="S69" s="542" t="s">
        <v>626</v>
      </c>
      <c r="T69" s="543"/>
      <c r="U69" s="542" t="s">
        <v>627</v>
      </c>
      <c r="V69" s="543"/>
      <c r="W69" s="542" t="s">
        <v>628</v>
      </c>
      <c r="X69" s="543"/>
      <c r="Y69" s="542" t="s">
        <v>629</v>
      </c>
      <c r="Z69" s="543"/>
      <c r="AA69" s="542" t="s">
        <v>630</v>
      </c>
      <c r="AB69" s="543"/>
      <c r="AC69" s="542" t="s">
        <v>631</v>
      </c>
      <c r="AD69" s="543"/>
      <c r="AE69" s="542" t="s">
        <v>632</v>
      </c>
      <c r="AF69" s="543"/>
      <c r="AG69" s="336"/>
    </row>
    <row r="70" spans="1:33" s="380" customFormat="1" ht="46.5" customHeight="1" x14ac:dyDescent="0.25">
      <c r="A70" s="544" t="s">
        <v>803</v>
      </c>
      <c r="B70" s="545"/>
      <c r="C70" s="545"/>
      <c r="D70" s="545"/>
      <c r="E70" s="545"/>
      <c r="F70" s="545"/>
      <c r="G70" s="546"/>
      <c r="H70" s="550" t="s">
        <v>804</v>
      </c>
      <c r="I70" s="379">
        <v>2</v>
      </c>
      <c r="J70" s="379"/>
      <c r="K70" s="379">
        <v>5</v>
      </c>
      <c r="L70" s="379"/>
      <c r="M70" s="379">
        <v>6</v>
      </c>
      <c r="N70" s="379"/>
      <c r="O70" s="379">
        <v>12</v>
      </c>
      <c r="P70" s="379"/>
      <c r="Q70" s="379">
        <v>8</v>
      </c>
      <c r="R70" s="379"/>
      <c r="S70" s="379">
        <v>7</v>
      </c>
      <c r="T70" s="379"/>
      <c r="U70" s="379">
        <v>5</v>
      </c>
      <c r="V70" s="379"/>
      <c r="W70" s="379">
        <v>13</v>
      </c>
      <c r="X70" s="379"/>
      <c r="Y70" s="379">
        <v>7</v>
      </c>
      <c r="Z70" s="379"/>
      <c r="AA70" s="379">
        <v>9</v>
      </c>
      <c r="AB70" s="379"/>
      <c r="AC70" s="379">
        <v>8</v>
      </c>
      <c r="AD70" s="379"/>
      <c r="AE70" s="379">
        <v>9</v>
      </c>
      <c r="AF70" s="379"/>
      <c r="AG70" s="317"/>
    </row>
    <row r="71" spans="1:33" s="380" customFormat="1" ht="36.75" customHeight="1" x14ac:dyDescent="0.25">
      <c r="A71" s="547"/>
      <c r="B71" s="548"/>
      <c r="C71" s="548"/>
      <c r="D71" s="548"/>
      <c r="E71" s="548"/>
      <c r="F71" s="548"/>
      <c r="G71" s="549"/>
      <c r="H71" s="551"/>
      <c r="I71" s="539">
        <f>J70/I70</f>
        <v>0</v>
      </c>
      <c r="J71" s="540"/>
      <c r="K71" s="539">
        <f>L70/K70</f>
        <v>0</v>
      </c>
      <c r="L71" s="540"/>
      <c r="M71" s="539">
        <f>N70/M70</f>
        <v>0</v>
      </c>
      <c r="N71" s="540"/>
      <c r="O71" s="539">
        <f>P70/O70</f>
        <v>0</v>
      </c>
      <c r="P71" s="540"/>
      <c r="Q71" s="539">
        <f>R70/Q70</f>
        <v>0</v>
      </c>
      <c r="R71" s="540"/>
      <c r="S71" s="539">
        <f>T70/S70</f>
        <v>0</v>
      </c>
      <c r="T71" s="540"/>
      <c r="U71" s="539">
        <f>V70/U70</f>
        <v>0</v>
      </c>
      <c r="V71" s="540"/>
      <c r="W71" s="539">
        <f>X70/W70</f>
        <v>0</v>
      </c>
      <c r="X71" s="540"/>
      <c r="Y71" s="539">
        <f>Z70/Y70</f>
        <v>0</v>
      </c>
      <c r="Z71" s="540"/>
      <c r="AA71" s="539">
        <f>AB70/AA70</f>
        <v>0</v>
      </c>
      <c r="AB71" s="540"/>
      <c r="AC71" s="539">
        <f>AD70/AC70</f>
        <v>0</v>
      </c>
      <c r="AD71" s="540"/>
      <c r="AE71" s="539">
        <f>AF70/AE70</f>
        <v>0</v>
      </c>
      <c r="AF71" s="540"/>
      <c r="AG71" s="381"/>
    </row>
    <row r="72" spans="1:33" x14ac:dyDescent="0.25">
      <c r="A72" s="382"/>
      <c r="B72" s="383"/>
      <c r="C72" s="383"/>
      <c r="D72" s="384"/>
      <c r="E72" s="384"/>
      <c r="F72" s="383"/>
      <c r="G72" s="383"/>
      <c r="H72" s="383"/>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row>
    <row r="73" spans="1:33" x14ac:dyDescent="0.25">
      <c r="A73" s="382"/>
      <c r="B73" s="383"/>
      <c r="C73" s="383"/>
      <c r="D73" s="384"/>
      <c r="E73" s="384"/>
      <c r="F73" s="383"/>
      <c r="G73" s="383"/>
      <c r="H73" s="383"/>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row>
    <row r="74" spans="1:33" x14ac:dyDescent="0.25">
      <c r="A74" s="382"/>
      <c r="B74" s="383"/>
      <c r="C74" s="383"/>
      <c r="D74" s="384"/>
      <c r="E74" s="384"/>
      <c r="F74" s="383"/>
      <c r="G74" s="383"/>
      <c r="H74" s="383"/>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row>
    <row r="75" spans="1:33" x14ac:dyDescent="0.25">
      <c r="A75" s="386"/>
      <c r="B75" s="386"/>
      <c r="C75" s="383"/>
      <c r="D75" s="384" t="s">
        <v>806</v>
      </c>
      <c r="E75" s="384"/>
      <c r="F75" s="383"/>
      <c r="G75" s="383"/>
      <c r="H75" s="383"/>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row>
    <row r="76" spans="1:33" x14ac:dyDescent="0.25">
      <c r="A76" s="383" t="s">
        <v>805</v>
      </c>
      <c r="B76" s="383"/>
      <c r="C76" s="383"/>
      <c r="D76" s="384" t="s">
        <v>807</v>
      </c>
      <c r="E76" s="384"/>
      <c r="F76" s="383"/>
      <c r="G76" s="383"/>
      <c r="H76" s="383"/>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row>
    <row r="77" spans="1:33" ht="30" customHeight="1" x14ac:dyDescent="0.25">
      <c r="A77" s="382"/>
      <c r="B77" s="383"/>
      <c r="C77" s="383"/>
      <c r="D77" s="321"/>
      <c r="E77" s="384"/>
      <c r="F77" s="383"/>
      <c r="G77" s="383"/>
      <c r="H77" s="383"/>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row>
    <row r="78" spans="1:33" ht="42.75" customHeight="1" x14ac:dyDescent="0.25">
      <c r="A78" s="541" t="s">
        <v>808</v>
      </c>
      <c r="B78" s="541"/>
      <c r="C78" s="541"/>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384"/>
    </row>
    <row r="79" spans="1:33" x14ac:dyDescent="0.25">
      <c r="A79" s="385"/>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4"/>
    </row>
    <row r="80" spans="1:33" x14ac:dyDescent="0.25">
      <c r="A80" s="385"/>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4"/>
    </row>
    <row r="81" spans="1:33" x14ac:dyDescent="0.25">
      <c r="A81" s="385"/>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4"/>
    </row>
    <row r="82" spans="1:33" x14ac:dyDescent="0.25">
      <c r="A82" s="385"/>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4"/>
    </row>
  </sheetData>
  <mergeCells count="117">
    <mergeCell ref="A1:A3"/>
    <mergeCell ref="B1:S3"/>
    <mergeCell ref="T1:AF1"/>
    <mergeCell ref="T2:AF2"/>
    <mergeCell ref="T3:AF3"/>
    <mergeCell ref="A4:D4"/>
    <mergeCell ref="E4:H4"/>
    <mergeCell ref="I4:AF4"/>
    <mergeCell ref="A5:A7"/>
    <mergeCell ref="B5:B7"/>
    <mergeCell ref="C5:C7"/>
    <mergeCell ref="D5:D7"/>
    <mergeCell ref="E5:E7"/>
    <mergeCell ref="F5:F7"/>
    <mergeCell ref="G5:G7"/>
    <mergeCell ref="A10:G10"/>
    <mergeCell ref="I10:AF10"/>
    <mergeCell ref="A11:A12"/>
    <mergeCell ref="B11:B12"/>
    <mergeCell ref="C11:C12"/>
    <mergeCell ref="A13:G13"/>
    <mergeCell ref="I13:AF13"/>
    <mergeCell ref="Y6:Z6"/>
    <mergeCell ref="AA6:AB6"/>
    <mergeCell ref="AC6:AD6"/>
    <mergeCell ref="AE6:AF6"/>
    <mergeCell ref="A8:G8"/>
    <mergeCell ref="I8:AF8"/>
    <mergeCell ref="H5:H7"/>
    <mergeCell ref="I5:AF5"/>
    <mergeCell ref="I6:J6"/>
    <mergeCell ref="K6:L6"/>
    <mergeCell ref="M6:N6"/>
    <mergeCell ref="O6:P6"/>
    <mergeCell ref="Q6:R6"/>
    <mergeCell ref="S6:T6"/>
    <mergeCell ref="U6:V6"/>
    <mergeCell ref="W6:X6"/>
    <mergeCell ref="A21:G21"/>
    <mergeCell ref="I21:AF21"/>
    <mergeCell ref="A24:G24"/>
    <mergeCell ref="I24:AF24"/>
    <mergeCell ref="A25:A27"/>
    <mergeCell ref="B25:B27"/>
    <mergeCell ref="C25:C27"/>
    <mergeCell ref="A15:G15"/>
    <mergeCell ref="I15:AF15"/>
    <mergeCell ref="A16:A17"/>
    <mergeCell ref="B16:B17"/>
    <mergeCell ref="C16:C17"/>
    <mergeCell ref="A18:G18"/>
    <mergeCell ref="A33:A37"/>
    <mergeCell ref="B33:B37"/>
    <mergeCell ref="C33:C37"/>
    <mergeCell ref="A38:G38"/>
    <mergeCell ref="I38:AF38"/>
    <mergeCell ref="A40:G40"/>
    <mergeCell ref="I40:AF40"/>
    <mergeCell ref="A28:G28"/>
    <mergeCell ref="I28:AF28"/>
    <mergeCell ref="A29:A31"/>
    <mergeCell ref="B29:B31"/>
    <mergeCell ref="C29:C31"/>
    <mergeCell ref="A32:G32"/>
    <mergeCell ref="I32:AF32"/>
    <mergeCell ref="A51:G51"/>
    <mergeCell ref="I51:AF51"/>
    <mergeCell ref="A52:G52"/>
    <mergeCell ref="I52:AF52"/>
    <mergeCell ref="A53:A56"/>
    <mergeCell ref="B53:B56"/>
    <mergeCell ref="C53:C56"/>
    <mergeCell ref="A41:A45"/>
    <mergeCell ref="B41:B45"/>
    <mergeCell ref="C41:C45"/>
    <mergeCell ref="A46:G46"/>
    <mergeCell ref="I46:AF46"/>
    <mergeCell ref="A47:A50"/>
    <mergeCell ref="B47:B50"/>
    <mergeCell ref="C47:C50"/>
    <mergeCell ref="A66:A68"/>
    <mergeCell ref="B66:B68"/>
    <mergeCell ref="C66:C68"/>
    <mergeCell ref="I69:J69"/>
    <mergeCell ref="K69:L69"/>
    <mergeCell ref="M69:N69"/>
    <mergeCell ref="A57:G57"/>
    <mergeCell ref="I57:AF57"/>
    <mergeCell ref="A59:G59"/>
    <mergeCell ref="I59:AF59"/>
    <mergeCell ref="A61:G61"/>
    <mergeCell ref="A65:G65"/>
    <mergeCell ref="I65:AF65"/>
    <mergeCell ref="AE71:AF71"/>
    <mergeCell ref="A78:AF78"/>
    <mergeCell ref="S71:T71"/>
    <mergeCell ref="U71:V71"/>
    <mergeCell ref="W71:X71"/>
    <mergeCell ref="Y71:Z71"/>
    <mergeCell ref="AA71:AB71"/>
    <mergeCell ref="AC71:AD71"/>
    <mergeCell ref="AA69:AB69"/>
    <mergeCell ref="AC69:AD69"/>
    <mergeCell ref="AE69:AF69"/>
    <mergeCell ref="A70:G71"/>
    <mergeCell ref="H70:H71"/>
    <mergeCell ref="I71:J71"/>
    <mergeCell ref="K71:L71"/>
    <mergeCell ref="M71:N71"/>
    <mergeCell ref="O71:P71"/>
    <mergeCell ref="Q71:R71"/>
    <mergeCell ref="O69:P69"/>
    <mergeCell ref="Q69:R69"/>
    <mergeCell ref="S69:T69"/>
    <mergeCell ref="U69:V69"/>
    <mergeCell ref="W69:X69"/>
    <mergeCell ref="Y69:Z69"/>
  </mergeCells>
  <conditionalFormatting sqref="Q7 S7 U7 W7:Y7 AA7 AC7 AE7 I8:I9 O7 M7 K9 M9 O9">
    <cfRule type="cellIs" dxfId="3" priority="2" stopIfTrue="1" operator="equal">
      <formula>"""P"""</formula>
    </cfRule>
  </conditionalFormatting>
  <conditionalFormatting sqref="I23:Y23 I58:T58 I10 I15 I21:I22 I24 I28 I32 I38 I46 I59 I65 I13 I40 I66:T68 I25:AG27 I14:AG14 V58:AG58 AA23:AG23 I39:AG39 V66:AG68 I69 K69 M69 O69 Q69 S69 W69 Y69 AA69 AC69 AE69 AG69 I11:AG12 I16:AG20 I29:T31 V29:AG31 I33:T37 V33:AG37 I41:AG45 I47:AG50 I53:T56 V53:AG56 I60:T64 V60:AG64">
    <cfRule type="cellIs" dxfId="2" priority="3" stopIfTrue="1" operator="equal">
      <formula>"P"</formula>
    </cfRule>
    <cfRule type="cellIs" dxfId="1" priority="4" stopIfTrue="1" operator="equal">
      <formula>"E"</formula>
    </cfRule>
  </conditionalFormatting>
  <conditionalFormatting sqref="K7 I7">
    <cfRule type="cellIs" dxfId="0" priority="1" stopIfTrue="1" operator="equal">
      <formula>"""P"""</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allowBlank="1" showInputMessage="1" showErrorMessage="1" prompt="Ingresar el Nombre de la categoría de las actividades">
          <xm:sqref>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A46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A65582 IW65582 SS65582 ACO65582 AMK65582 AWG65582 BGC65582 BPY65582 BZU65582 CJQ65582 CTM65582 DDI65582 DNE65582 DXA65582 EGW65582 EQS65582 FAO65582 FKK65582 FUG65582 GEC65582 GNY65582 GXU65582 HHQ65582 HRM65582 IBI65582 ILE65582 IVA65582 JEW65582 JOS65582 JYO65582 KIK65582 KSG65582 LCC65582 LLY65582 LVU65582 MFQ65582 MPM65582 MZI65582 NJE65582 NTA65582 OCW65582 OMS65582 OWO65582 PGK65582 PQG65582 QAC65582 QJY65582 QTU65582 RDQ65582 RNM65582 RXI65582 SHE65582 SRA65582 TAW65582 TKS65582 TUO65582 UEK65582 UOG65582 UYC65582 VHY65582 VRU65582 WBQ65582 WLM65582 WVI65582 A131118 IW131118 SS131118 ACO131118 AMK131118 AWG131118 BGC131118 BPY131118 BZU131118 CJQ131118 CTM131118 DDI131118 DNE131118 DXA131118 EGW131118 EQS131118 FAO131118 FKK131118 FUG131118 GEC131118 GNY131118 GXU131118 HHQ131118 HRM131118 IBI131118 ILE131118 IVA131118 JEW131118 JOS131118 JYO131118 KIK131118 KSG131118 LCC131118 LLY131118 LVU131118 MFQ131118 MPM131118 MZI131118 NJE131118 NTA131118 OCW131118 OMS131118 OWO131118 PGK131118 PQG131118 QAC131118 QJY131118 QTU131118 RDQ131118 RNM131118 RXI131118 SHE131118 SRA131118 TAW131118 TKS131118 TUO131118 UEK131118 UOG131118 UYC131118 VHY131118 VRU131118 WBQ131118 WLM131118 WVI131118 A196654 IW196654 SS196654 ACO196654 AMK196654 AWG196654 BGC196654 BPY196654 BZU196654 CJQ196654 CTM196654 DDI196654 DNE196654 DXA196654 EGW196654 EQS196654 FAO196654 FKK196654 FUG196654 GEC196654 GNY196654 GXU196654 HHQ196654 HRM196654 IBI196654 ILE196654 IVA196654 JEW196654 JOS196654 JYO196654 KIK196654 KSG196654 LCC196654 LLY196654 LVU196654 MFQ196654 MPM196654 MZI196654 NJE196654 NTA196654 OCW196654 OMS196654 OWO196654 PGK196654 PQG196654 QAC196654 QJY196654 QTU196654 RDQ196654 RNM196654 RXI196654 SHE196654 SRA196654 TAW196654 TKS196654 TUO196654 UEK196654 UOG196654 UYC196654 VHY196654 VRU196654 WBQ196654 WLM196654 WVI196654 A262190 IW262190 SS262190 ACO262190 AMK262190 AWG262190 BGC262190 BPY262190 BZU262190 CJQ262190 CTM262190 DDI262190 DNE262190 DXA262190 EGW262190 EQS262190 FAO262190 FKK262190 FUG262190 GEC262190 GNY262190 GXU262190 HHQ262190 HRM262190 IBI262190 ILE262190 IVA262190 JEW262190 JOS262190 JYO262190 KIK262190 KSG262190 LCC262190 LLY262190 LVU262190 MFQ262190 MPM262190 MZI262190 NJE262190 NTA262190 OCW262190 OMS262190 OWO262190 PGK262190 PQG262190 QAC262190 QJY262190 QTU262190 RDQ262190 RNM262190 RXI262190 SHE262190 SRA262190 TAW262190 TKS262190 TUO262190 UEK262190 UOG262190 UYC262190 VHY262190 VRU262190 WBQ262190 WLM262190 WVI262190 A327726 IW327726 SS327726 ACO327726 AMK327726 AWG327726 BGC327726 BPY327726 BZU327726 CJQ327726 CTM327726 DDI327726 DNE327726 DXA327726 EGW327726 EQS327726 FAO327726 FKK327726 FUG327726 GEC327726 GNY327726 GXU327726 HHQ327726 HRM327726 IBI327726 ILE327726 IVA327726 JEW327726 JOS327726 JYO327726 KIK327726 KSG327726 LCC327726 LLY327726 LVU327726 MFQ327726 MPM327726 MZI327726 NJE327726 NTA327726 OCW327726 OMS327726 OWO327726 PGK327726 PQG327726 QAC327726 QJY327726 QTU327726 RDQ327726 RNM327726 RXI327726 SHE327726 SRA327726 TAW327726 TKS327726 TUO327726 UEK327726 UOG327726 UYC327726 VHY327726 VRU327726 WBQ327726 WLM327726 WVI327726 A393262 IW393262 SS393262 ACO393262 AMK393262 AWG393262 BGC393262 BPY393262 BZU393262 CJQ393262 CTM393262 DDI393262 DNE393262 DXA393262 EGW393262 EQS393262 FAO393262 FKK393262 FUG393262 GEC393262 GNY393262 GXU393262 HHQ393262 HRM393262 IBI393262 ILE393262 IVA393262 JEW393262 JOS393262 JYO393262 KIK393262 KSG393262 LCC393262 LLY393262 LVU393262 MFQ393262 MPM393262 MZI393262 NJE393262 NTA393262 OCW393262 OMS393262 OWO393262 PGK393262 PQG393262 QAC393262 QJY393262 QTU393262 RDQ393262 RNM393262 RXI393262 SHE393262 SRA393262 TAW393262 TKS393262 TUO393262 UEK393262 UOG393262 UYC393262 VHY393262 VRU393262 WBQ393262 WLM393262 WVI393262 A458798 IW458798 SS458798 ACO458798 AMK458798 AWG458798 BGC458798 BPY458798 BZU458798 CJQ458798 CTM458798 DDI458798 DNE458798 DXA458798 EGW458798 EQS458798 FAO458798 FKK458798 FUG458798 GEC458798 GNY458798 GXU458798 HHQ458798 HRM458798 IBI458798 ILE458798 IVA458798 JEW458798 JOS458798 JYO458798 KIK458798 KSG458798 LCC458798 LLY458798 LVU458798 MFQ458798 MPM458798 MZI458798 NJE458798 NTA458798 OCW458798 OMS458798 OWO458798 PGK458798 PQG458798 QAC458798 QJY458798 QTU458798 RDQ458798 RNM458798 RXI458798 SHE458798 SRA458798 TAW458798 TKS458798 TUO458798 UEK458798 UOG458798 UYC458798 VHY458798 VRU458798 WBQ458798 WLM458798 WVI458798 A524334 IW524334 SS524334 ACO524334 AMK524334 AWG524334 BGC524334 BPY524334 BZU524334 CJQ524334 CTM524334 DDI524334 DNE524334 DXA524334 EGW524334 EQS524334 FAO524334 FKK524334 FUG524334 GEC524334 GNY524334 GXU524334 HHQ524334 HRM524334 IBI524334 ILE524334 IVA524334 JEW524334 JOS524334 JYO524334 KIK524334 KSG524334 LCC524334 LLY524334 LVU524334 MFQ524334 MPM524334 MZI524334 NJE524334 NTA524334 OCW524334 OMS524334 OWO524334 PGK524334 PQG524334 QAC524334 QJY524334 QTU524334 RDQ524334 RNM524334 RXI524334 SHE524334 SRA524334 TAW524334 TKS524334 TUO524334 UEK524334 UOG524334 UYC524334 VHY524334 VRU524334 WBQ524334 WLM524334 WVI524334 A589870 IW589870 SS589870 ACO589870 AMK589870 AWG589870 BGC589870 BPY589870 BZU589870 CJQ589870 CTM589870 DDI589870 DNE589870 DXA589870 EGW589870 EQS589870 FAO589870 FKK589870 FUG589870 GEC589870 GNY589870 GXU589870 HHQ589870 HRM589870 IBI589870 ILE589870 IVA589870 JEW589870 JOS589870 JYO589870 KIK589870 KSG589870 LCC589870 LLY589870 LVU589870 MFQ589870 MPM589870 MZI589870 NJE589870 NTA589870 OCW589870 OMS589870 OWO589870 PGK589870 PQG589870 QAC589870 QJY589870 QTU589870 RDQ589870 RNM589870 RXI589870 SHE589870 SRA589870 TAW589870 TKS589870 TUO589870 UEK589870 UOG589870 UYC589870 VHY589870 VRU589870 WBQ589870 WLM589870 WVI589870 A655406 IW655406 SS655406 ACO655406 AMK655406 AWG655406 BGC655406 BPY655406 BZU655406 CJQ655406 CTM655406 DDI655406 DNE655406 DXA655406 EGW655406 EQS655406 FAO655406 FKK655406 FUG655406 GEC655406 GNY655406 GXU655406 HHQ655406 HRM655406 IBI655406 ILE655406 IVA655406 JEW655406 JOS655406 JYO655406 KIK655406 KSG655406 LCC655406 LLY655406 LVU655406 MFQ655406 MPM655406 MZI655406 NJE655406 NTA655406 OCW655406 OMS655406 OWO655406 PGK655406 PQG655406 QAC655406 QJY655406 QTU655406 RDQ655406 RNM655406 RXI655406 SHE655406 SRA655406 TAW655406 TKS655406 TUO655406 UEK655406 UOG655406 UYC655406 VHY655406 VRU655406 WBQ655406 WLM655406 WVI655406 A720942 IW720942 SS720942 ACO720942 AMK720942 AWG720942 BGC720942 BPY720942 BZU720942 CJQ720942 CTM720942 DDI720942 DNE720942 DXA720942 EGW720942 EQS720942 FAO720942 FKK720942 FUG720942 GEC720942 GNY720942 GXU720942 HHQ720942 HRM720942 IBI720942 ILE720942 IVA720942 JEW720942 JOS720942 JYO720942 KIK720942 KSG720942 LCC720942 LLY720942 LVU720942 MFQ720942 MPM720942 MZI720942 NJE720942 NTA720942 OCW720942 OMS720942 OWO720942 PGK720942 PQG720942 QAC720942 QJY720942 QTU720942 RDQ720942 RNM720942 RXI720942 SHE720942 SRA720942 TAW720942 TKS720942 TUO720942 UEK720942 UOG720942 UYC720942 VHY720942 VRU720942 WBQ720942 WLM720942 WVI720942 A786478 IW786478 SS786478 ACO786478 AMK786478 AWG786478 BGC786478 BPY786478 BZU786478 CJQ786478 CTM786478 DDI786478 DNE786478 DXA786478 EGW786478 EQS786478 FAO786478 FKK786478 FUG786478 GEC786478 GNY786478 GXU786478 HHQ786478 HRM786478 IBI786478 ILE786478 IVA786478 JEW786478 JOS786478 JYO786478 KIK786478 KSG786478 LCC786478 LLY786478 LVU786478 MFQ786478 MPM786478 MZI786478 NJE786478 NTA786478 OCW786478 OMS786478 OWO786478 PGK786478 PQG786478 QAC786478 QJY786478 QTU786478 RDQ786478 RNM786478 RXI786478 SHE786478 SRA786478 TAW786478 TKS786478 TUO786478 UEK786478 UOG786478 UYC786478 VHY786478 VRU786478 WBQ786478 WLM786478 WVI786478 A852014 IW852014 SS852014 ACO852014 AMK852014 AWG852014 BGC852014 BPY852014 BZU852014 CJQ852014 CTM852014 DDI852014 DNE852014 DXA852014 EGW852014 EQS852014 FAO852014 FKK852014 FUG852014 GEC852014 GNY852014 GXU852014 HHQ852014 HRM852014 IBI852014 ILE852014 IVA852014 JEW852014 JOS852014 JYO852014 KIK852014 KSG852014 LCC852014 LLY852014 LVU852014 MFQ852014 MPM852014 MZI852014 NJE852014 NTA852014 OCW852014 OMS852014 OWO852014 PGK852014 PQG852014 QAC852014 QJY852014 QTU852014 RDQ852014 RNM852014 RXI852014 SHE852014 SRA852014 TAW852014 TKS852014 TUO852014 UEK852014 UOG852014 UYC852014 VHY852014 VRU852014 WBQ852014 WLM852014 WVI852014 A917550 IW917550 SS917550 ACO917550 AMK917550 AWG917550 BGC917550 BPY917550 BZU917550 CJQ917550 CTM917550 DDI917550 DNE917550 DXA917550 EGW917550 EQS917550 FAO917550 FKK917550 FUG917550 GEC917550 GNY917550 GXU917550 HHQ917550 HRM917550 IBI917550 ILE917550 IVA917550 JEW917550 JOS917550 JYO917550 KIK917550 KSG917550 LCC917550 LLY917550 LVU917550 MFQ917550 MPM917550 MZI917550 NJE917550 NTA917550 OCW917550 OMS917550 OWO917550 PGK917550 PQG917550 QAC917550 QJY917550 QTU917550 RDQ917550 RNM917550 RXI917550 SHE917550 SRA917550 TAW917550 TKS917550 TUO917550 UEK917550 UOG917550 UYC917550 VHY917550 VRU917550 WBQ917550 WLM917550 WVI917550 A983086 IW983086 SS983086 ACO983086 AMK983086 AWG983086 BGC983086 BPY983086 BZU983086 CJQ983086 CTM983086 DDI983086 DNE983086 DXA983086 EGW983086 EQS983086 FAO983086 FKK983086 FUG983086 GEC983086 GNY983086 GXU983086 HHQ983086 HRM983086 IBI983086 ILE983086 IVA983086 JEW983086 JOS983086 JYO983086 KIK983086 KSG983086 LCC983086 LLY983086 LVU983086 MFQ983086 MPM983086 MZI983086 NJE983086 NTA983086 OCW983086 OMS983086 OWO983086 PGK983086 PQG983086 QAC983086 QJY983086 QTU983086 RDQ983086 RNM983086 RXI983086 SHE983086 SRA983086 TAW983086 TKS983086 TUO983086 UEK983086 UOG983086 UYC983086 VHY983086 VRU983086 WBQ983086 WLM983086 WVI983086 A51:A52 IW51:IW52 SS51:SS52 ACO51:ACO52 AMK51:AMK52 AWG51:AWG52 BGC51:BGC52 BPY51:BPY52 BZU51:BZU52 CJQ51:CJQ52 CTM51:CTM52 DDI51:DDI52 DNE51:DNE52 DXA51:DXA52 EGW51:EGW52 EQS51:EQS52 FAO51:FAO52 FKK51:FKK52 FUG51:FUG52 GEC51:GEC52 GNY51:GNY52 GXU51:GXU52 HHQ51:HHQ52 HRM51:HRM52 IBI51:IBI52 ILE51:ILE52 IVA51:IVA52 JEW51:JEW52 JOS51:JOS52 JYO51:JYO52 KIK51:KIK52 KSG51:KSG52 LCC51:LCC52 LLY51:LLY52 LVU51:LVU52 MFQ51:MFQ52 MPM51:MPM52 MZI51:MZI52 NJE51:NJE52 NTA51:NTA52 OCW51:OCW52 OMS51:OMS52 OWO51:OWO52 PGK51:PGK52 PQG51:PQG52 QAC51:QAC52 QJY51:QJY52 QTU51:QTU52 RDQ51:RDQ52 RNM51:RNM52 RXI51:RXI52 SHE51:SHE52 SRA51:SRA52 TAW51:TAW52 TKS51:TKS52 TUO51:TUO52 UEK51:UEK52 UOG51:UOG52 UYC51:UYC52 VHY51:VHY52 VRU51:VRU52 WBQ51:WBQ52 WLM51:WLM52 WVI51:WVI52 A65587:A65588 IW65587:IW65588 SS65587:SS65588 ACO65587:ACO65588 AMK65587:AMK65588 AWG65587:AWG65588 BGC65587:BGC65588 BPY65587:BPY65588 BZU65587:BZU65588 CJQ65587:CJQ65588 CTM65587:CTM65588 DDI65587:DDI65588 DNE65587:DNE65588 DXA65587:DXA65588 EGW65587:EGW65588 EQS65587:EQS65588 FAO65587:FAO65588 FKK65587:FKK65588 FUG65587:FUG65588 GEC65587:GEC65588 GNY65587:GNY65588 GXU65587:GXU65588 HHQ65587:HHQ65588 HRM65587:HRM65588 IBI65587:IBI65588 ILE65587:ILE65588 IVA65587:IVA65588 JEW65587:JEW65588 JOS65587:JOS65588 JYO65587:JYO65588 KIK65587:KIK65588 KSG65587:KSG65588 LCC65587:LCC65588 LLY65587:LLY65588 LVU65587:LVU65588 MFQ65587:MFQ65588 MPM65587:MPM65588 MZI65587:MZI65588 NJE65587:NJE65588 NTA65587:NTA65588 OCW65587:OCW65588 OMS65587:OMS65588 OWO65587:OWO65588 PGK65587:PGK65588 PQG65587:PQG65588 QAC65587:QAC65588 QJY65587:QJY65588 QTU65587:QTU65588 RDQ65587:RDQ65588 RNM65587:RNM65588 RXI65587:RXI65588 SHE65587:SHE65588 SRA65587:SRA65588 TAW65587:TAW65588 TKS65587:TKS65588 TUO65587:TUO65588 UEK65587:UEK65588 UOG65587:UOG65588 UYC65587:UYC65588 VHY65587:VHY65588 VRU65587:VRU65588 WBQ65587:WBQ65588 WLM65587:WLM65588 WVI65587:WVI65588 A131123:A131124 IW131123:IW131124 SS131123:SS131124 ACO131123:ACO131124 AMK131123:AMK131124 AWG131123:AWG131124 BGC131123:BGC131124 BPY131123:BPY131124 BZU131123:BZU131124 CJQ131123:CJQ131124 CTM131123:CTM131124 DDI131123:DDI131124 DNE131123:DNE131124 DXA131123:DXA131124 EGW131123:EGW131124 EQS131123:EQS131124 FAO131123:FAO131124 FKK131123:FKK131124 FUG131123:FUG131124 GEC131123:GEC131124 GNY131123:GNY131124 GXU131123:GXU131124 HHQ131123:HHQ131124 HRM131123:HRM131124 IBI131123:IBI131124 ILE131123:ILE131124 IVA131123:IVA131124 JEW131123:JEW131124 JOS131123:JOS131124 JYO131123:JYO131124 KIK131123:KIK131124 KSG131123:KSG131124 LCC131123:LCC131124 LLY131123:LLY131124 LVU131123:LVU131124 MFQ131123:MFQ131124 MPM131123:MPM131124 MZI131123:MZI131124 NJE131123:NJE131124 NTA131123:NTA131124 OCW131123:OCW131124 OMS131123:OMS131124 OWO131123:OWO131124 PGK131123:PGK131124 PQG131123:PQG131124 QAC131123:QAC131124 QJY131123:QJY131124 QTU131123:QTU131124 RDQ131123:RDQ131124 RNM131123:RNM131124 RXI131123:RXI131124 SHE131123:SHE131124 SRA131123:SRA131124 TAW131123:TAW131124 TKS131123:TKS131124 TUO131123:TUO131124 UEK131123:UEK131124 UOG131123:UOG131124 UYC131123:UYC131124 VHY131123:VHY131124 VRU131123:VRU131124 WBQ131123:WBQ131124 WLM131123:WLM131124 WVI131123:WVI131124 A196659:A196660 IW196659:IW196660 SS196659:SS196660 ACO196659:ACO196660 AMK196659:AMK196660 AWG196659:AWG196660 BGC196659:BGC196660 BPY196659:BPY196660 BZU196659:BZU196660 CJQ196659:CJQ196660 CTM196659:CTM196660 DDI196659:DDI196660 DNE196659:DNE196660 DXA196659:DXA196660 EGW196659:EGW196660 EQS196659:EQS196660 FAO196659:FAO196660 FKK196659:FKK196660 FUG196659:FUG196660 GEC196659:GEC196660 GNY196659:GNY196660 GXU196659:GXU196660 HHQ196659:HHQ196660 HRM196659:HRM196660 IBI196659:IBI196660 ILE196659:ILE196660 IVA196659:IVA196660 JEW196659:JEW196660 JOS196659:JOS196660 JYO196659:JYO196660 KIK196659:KIK196660 KSG196659:KSG196660 LCC196659:LCC196660 LLY196659:LLY196660 LVU196659:LVU196660 MFQ196659:MFQ196660 MPM196659:MPM196660 MZI196659:MZI196660 NJE196659:NJE196660 NTA196659:NTA196660 OCW196659:OCW196660 OMS196659:OMS196660 OWO196659:OWO196660 PGK196659:PGK196660 PQG196659:PQG196660 QAC196659:QAC196660 QJY196659:QJY196660 QTU196659:QTU196660 RDQ196659:RDQ196660 RNM196659:RNM196660 RXI196659:RXI196660 SHE196659:SHE196660 SRA196659:SRA196660 TAW196659:TAW196660 TKS196659:TKS196660 TUO196659:TUO196660 UEK196659:UEK196660 UOG196659:UOG196660 UYC196659:UYC196660 VHY196659:VHY196660 VRU196659:VRU196660 WBQ196659:WBQ196660 WLM196659:WLM196660 WVI196659:WVI196660 A262195:A262196 IW262195:IW262196 SS262195:SS262196 ACO262195:ACO262196 AMK262195:AMK262196 AWG262195:AWG262196 BGC262195:BGC262196 BPY262195:BPY262196 BZU262195:BZU262196 CJQ262195:CJQ262196 CTM262195:CTM262196 DDI262195:DDI262196 DNE262195:DNE262196 DXA262195:DXA262196 EGW262195:EGW262196 EQS262195:EQS262196 FAO262195:FAO262196 FKK262195:FKK262196 FUG262195:FUG262196 GEC262195:GEC262196 GNY262195:GNY262196 GXU262195:GXU262196 HHQ262195:HHQ262196 HRM262195:HRM262196 IBI262195:IBI262196 ILE262195:ILE262196 IVA262195:IVA262196 JEW262195:JEW262196 JOS262195:JOS262196 JYO262195:JYO262196 KIK262195:KIK262196 KSG262195:KSG262196 LCC262195:LCC262196 LLY262195:LLY262196 LVU262195:LVU262196 MFQ262195:MFQ262196 MPM262195:MPM262196 MZI262195:MZI262196 NJE262195:NJE262196 NTA262195:NTA262196 OCW262195:OCW262196 OMS262195:OMS262196 OWO262195:OWO262196 PGK262195:PGK262196 PQG262195:PQG262196 QAC262195:QAC262196 QJY262195:QJY262196 QTU262195:QTU262196 RDQ262195:RDQ262196 RNM262195:RNM262196 RXI262195:RXI262196 SHE262195:SHE262196 SRA262195:SRA262196 TAW262195:TAW262196 TKS262195:TKS262196 TUO262195:TUO262196 UEK262195:UEK262196 UOG262195:UOG262196 UYC262195:UYC262196 VHY262195:VHY262196 VRU262195:VRU262196 WBQ262195:WBQ262196 WLM262195:WLM262196 WVI262195:WVI262196 A327731:A327732 IW327731:IW327732 SS327731:SS327732 ACO327731:ACO327732 AMK327731:AMK327732 AWG327731:AWG327732 BGC327731:BGC327732 BPY327731:BPY327732 BZU327731:BZU327732 CJQ327731:CJQ327732 CTM327731:CTM327732 DDI327731:DDI327732 DNE327731:DNE327732 DXA327731:DXA327732 EGW327731:EGW327732 EQS327731:EQS327732 FAO327731:FAO327732 FKK327731:FKK327732 FUG327731:FUG327732 GEC327731:GEC327732 GNY327731:GNY327732 GXU327731:GXU327732 HHQ327731:HHQ327732 HRM327731:HRM327732 IBI327731:IBI327732 ILE327731:ILE327732 IVA327731:IVA327732 JEW327731:JEW327732 JOS327731:JOS327732 JYO327731:JYO327732 KIK327731:KIK327732 KSG327731:KSG327732 LCC327731:LCC327732 LLY327731:LLY327732 LVU327731:LVU327732 MFQ327731:MFQ327732 MPM327731:MPM327732 MZI327731:MZI327732 NJE327731:NJE327732 NTA327731:NTA327732 OCW327731:OCW327732 OMS327731:OMS327732 OWO327731:OWO327732 PGK327731:PGK327732 PQG327731:PQG327732 QAC327731:QAC327732 QJY327731:QJY327732 QTU327731:QTU327732 RDQ327731:RDQ327732 RNM327731:RNM327732 RXI327731:RXI327732 SHE327731:SHE327732 SRA327731:SRA327732 TAW327731:TAW327732 TKS327731:TKS327732 TUO327731:TUO327732 UEK327731:UEK327732 UOG327731:UOG327732 UYC327731:UYC327732 VHY327731:VHY327732 VRU327731:VRU327732 WBQ327731:WBQ327732 WLM327731:WLM327732 WVI327731:WVI327732 A393267:A393268 IW393267:IW393268 SS393267:SS393268 ACO393267:ACO393268 AMK393267:AMK393268 AWG393267:AWG393268 BGC393267:BGC393268 BPY393267:BPY393268 BZU393267:BZU393268 CJQ393267:CJQ393268 CTM393267:CTM393268 DDI393267:DDI393268 DNE393267:DNE393268 DXA393267:DXA393268 EGW393267:EGW393268 EQS393267:EQS393268 FAO393267:FAO393268 FKK393267:FKK393268 FUG393267:FUG393268 GEC393267:GEC393268 GNY393267:GNY393268 GXU393267:GXU393268 HHQ393267:HHQ393268 HRM393267:HRM393268 IBI393267:IBI393268 ILE393267:ILE393268 IVA393267:IVA393268 JEW393267:JEW393268 JOS393267:JOS393268 JYO393267:JYO393268 KIK393267:KIK393268 KSG393267:KSG393268 LCC393267:LCC393268 LLY393267:LLY393268 LVU393267:LVU393268 MFQ393267:MFQ393268 MPM393267:MPM393268 MZI393267:MZI393268 NJE393267:NJE393268 NTA393267:NTA393268 OCW393267:OCW393268 OMS393267:OMS393268 OWO393267:OWO393268 PGK393267:PGK393268 PQG393267:PQG393268 QAC393267:QAC393268 QJY393267:QJY393268 QTU393267:QTU393268 RDQ393267:RDQ393268 RNM393267:RNM393268 RXI393267:RXI393268 SHE393267:SHE393268 SRA393267:SRA393268 TAW393267:TAW393268 TKS393267:TKS393268 TUO393267:TUO393268 UEK393267:UEK393268 UOG393267:UOG393268 UYC393267:UYC393268 VHY393267:VHY393268 VRU393267:VRU393268 WBQ393267:WBQ393268 WLM393267:WLM393268 WVI393267:WVI393268 A458803:A458804 IW458803:IW458804 SS458803:SS458804 ACO458803:ACO458804 AMK458803:AMK458804 AWG458803:AWG458804 BGC458803:BGC458804 BPY458803:BPY458804 BZU458803:BZU458804 CJQ458803:CJQ458804 CTM458803:CTM458804 DDI458803:DDI458804 DNE458803:DNE458804 DXA458803:DXA458804 EGW458803:EGW458804 EQS458803:EQS458804 FAO458803:FAO458804 FKK458803:FKK458804 FUG458803:FUG458804 GEC458803:GEC458804 GNY458803:GNY458804 GXU458803:GXU458804 HHQ458803:HHQ458804 HRM458803:HRM458804 IBI458803:IBI458804 ILE458803:ILE458804 IVA458803:IVA458804 JEW458803:JEW458804 JOS458803:JOS458804 JYO458803:JYO458804 KIK458803:KIK458804 KSG458803:KSG458804 LCC458803:LCC458804 LLY458803:LLY458804 LVU458803:LVU458804 MFQ458803:MFQ458804 MPM458803:MPM458804 MZI458803:MZI458804 NJE458803:NJE458804 NTA458803:NTA458804 OCW458803:OCW458804 OMS458803:OMS458804 OWO458803:OWO458804 PGK458803:PGK458804 PQG458803:PQG458804 QAC458803:QAC458804 QJY458803:QJY458804 QTU458803:QTU458804 RDQ458803:RDQ458804 RNM458803:RNM458804 RXI458803:RXI458804 SHE458803:SHE458804 SRA458803:SRA458804 TAW458803:TAW458804 TKS458803:TKS458804 TUO458803:TUO458804 UEK458803:UEK458804 UOG458803:UOG458804 UYC458803:UYC458804 VHY458803:VHY458804 VRU458803:VRU458804 WBQ458803:WBQ458804 WLM458803:WLM458804 WVI458803:WVI458804 A524339:A524340 IW524339:IW524340 SS524339:SS524340 ACO524339:ACO524340 AMK524339:AMK524340 AWG524339:AWG524340 BGC524339:BGC524340 BPY524339:BPY524340 BZU524339:BZU524340 CJQ524339:CJQ524340 CTM524339:CTM524340 DDI524339:DDI524340 DNE524339:DNE524340 DXA524339:DXA524340 EGW524339:EGW524340 EQS524339:EQS524340 FAO524339:FAO524340 FKK524339:FKK524340 FUG524339:FUG524340 GEC524339:GEC524340 GNY524339:GNY524340 GXU524339:GXU524340 HHQ524339:HHQ524340 HRM524339:HRM524340 IBI524339:IBI524340 ILE524339:ILE524340 IVA524339:IVA524340 JEW524339:JEW524340 JOS524339:JOS524340 JYO524339:JYO524340 KIK524339:KIK524340 KSG524339:KSG524340 LCC524339:LCC524340 LLY524339:LLY524340 LVU524339:LVU524340 MFQ524339:MFQ524340 MPM524339:MPM524340 MZI524339:MZI524340 NJE524339:NJE524340 NTA524339:NTA524340 OCW524339:OCW524340 OMS524339:OMS524340 OWO524339:OWO524340 PGK524339:PGK524340 PQG524339:PQG524340 QAC524339:QAC524340 QJY524339:QJY524340 QTU524339:QTU524340 RDQ524339:RDQ524340 RNM524339:RNM524340 RXI524339:RXI524340 SHE524339:SHE524340 SRA524339:SRA524340 TAW524339:TAW524340 TKS524339:TKS524340 TUO524339:TUO524340 UEK524339:UEK524340 UOG524339:UOG524340 UYC524339:UYC524340 VHY524339:VHY524340 VRU524339:VRU524340 WBQ524339:WBQ524340 WLM524339:WLM524340 WVI524339:WVI524340 A589875:A589876 IW589875:IW589876 SS589875:SS589876 ACO589875:ACO589876 AMK589875:AMK589876 AWG589875:AWG589876 BGC589875:BGC589876 BPY589875:BPY589876 BZU589875:BZU589876 CJQ589875:CJQ589876 CTM589875:CTM589876 DDI589875:DDI589876 DNE589875:DNE589876 DXA589875:DXA589876 EGW589875:EGW589876 EQS589875:EQS589876 FAO589875:FAO589876 FKK589875:FKK589876 FUG589875:FUG589876 GEC589875:GEC589876 GNY589875:GNY589876 GXU589875:GXU589876 HHQ589875:HHQ589876 HRM589875:HRM589876 IBI589875:IBI589876 ILE589875:ILE589876 IVA589875:IVA589876 JEW589875:JEW589876 JOS589875:JOS589876 JYO589875:JYO589876 KIK589875:KIK589876 KSG589875:KSG589876 LCC589875:LCC589876 LLY589875:LLY589876 LVU589875:LVU589876 MFQ589875:MFQ589876 MPM589875:MPM589876 MZI589875:MZI589876 NJE589875:NJE589876 NTA589875:NTA589876 OCW589875:OCW589876 OMS589875:OMS589876 OWO589875:OWO589876 PGK589875:PGK589876 PQG589875:PQG589876 QAC589875:QAC589876 QJY589875:QJY589876 QTU589875:QTU589876 RDQ589875:RDQ589876 RNM589875:RNM589876 RXI589875:RXI589876 SHE589875:SHE589876 SRA589875:SRA589876 TAW589875:TAW589876 TKS589875:TKS589876 TUO589875:TUO589876 UEK589875:UEK589876 UOG589875:UOG589876 UYC589875:UYC589876 VHY589875:VHY589876 VRU589875:VRU589876 WBQ589875:WBQ589876 WLM589875:WLM589876 WVI589875:WVI589876 A655411:A655412 IW655411:IW655412 SS655411:SS655412 ACO655411:ACO655412 AMK655411:AMK655412 AWG655411:AWG655412 BGC655411:BGC655412 BPY655411:BPY655412 BZU655411:BZU655412 CJQ655411:CJQ655412 CTM655411:CTM655412 DDI655411:DDI655412 DNE655411:DNE655412 DXA655411:DXA655412 EGW655411:EGW655412 EQS655411:EQS655412 FAO655411:FAO655412 FKK655411:FKK655412 FUG655411:FUG655412 GEC655411:GEC655412 GNY655411:GNY655412 GXU655411:GXU655412 HHQ655411:HHQ655412 HRM655411:HRM655412 IBI655411:IBI655412 ILE655411:ILE655412 IVA655411:IVA655412 JEW655411:JEW655412 JOS655411:JOS655412 JYO655411:JYO655412 KIK655411:KIK655412 KSG655411:KSG655412 LCC655411:LCC655412 LLY655411:LLY655412 LVU655411:LVU655412 MFQ655411:MFQ655412 MPM655411:MPM655412 MZI655411:MZI655412 NJE655411:NJE655412 NTA655411:NTA655412 OCW655411:OCW655412 OMS655411:OMS655412 OWO655411:OWO655412 PGK655411:PGK655412 PQG655411:PQG655412 QAC655411:QAC655412 QJY655411:QJY655412 QTU655411:QTU655412 RDQ655411:RDQ655412 RNM655411:RNM655412 RXI655411:RXI655412 SHE655411:SHE655412 SRA655411:SRA655412 TAW655411:TAW655412 TKS655411:TKS655412 TUO655411:TUO655412 UEK655411:UEK655412 UOG655411:UOG655412 UYC655411:UYC655412 VHY655411:VHY655412 VRU655411:VRU655412 WBQ655411:WBQ655412 WLM655411:WLM655412 WVI655411:WVI655412 A720947:A720948 IW720947:IW720948 SS720947:SS720948 ACO720947:ACO720948 AMK720947:AMK720948 AWG720947:AWG720948 BGC720947:BGC720948 BPY720947:BPY720948 BZU720947:BZU720948 CJQ720947:CJQ720948 CTM720947:CTM720948 DDI720947:DDI720948 DNE720947:DNE720948 DXA720947:DXA720948 EGW720947:EGW720948 EQS720947:EQS720948 FAO720947:FAO720948 FKK720947:FKK720948 FUG720947:FUG720948 GEC720947:GEC720948 GNY720947:GNY720948 GXU720947:GXU720948 HHQ720947:HHQ720948 HRM720947:HRM720948 IBI720947:IBI720948 ILE720947:ILE720948 IVA720947:IVA720948 JEW720947:JEW720948 JOS720947:JOS720948 JYO720947:JYO720948 KIK720947:KIK720948 KSG720947:KSG720948 LCC720947:LCC720948 LLY720947:LLY720948 LVU720947:LVU720948 MFQ720947:MFQ720948 MPM720947:MPM720948 MZI720947:MZI720948 NJE720947:NJE720948 NTA720947:NTA720948 OCW720947:OCW720948 OMS720947:OMS720948 OWO720947:OWO720948 PGK720947:PGK720948 PQG720947:PQG720948 QAC720947:QAC720948 QJY720947:QJY720948 QTU720947:QTU720948 RDQ720947:RDQ720948 RNM720947:RNM720948 RXI720947:RXI720948 SHE720947:SHE720948 SRA720947:SRA720948 TAW720947:TAW720948 TKS720947:TKS720948 TUO720947:TUO720948 UEK720947:UEK720948 UOG720947:UOG720948 UYC720947:UYC720948 VHY720947:VHY720948 VRU720947:VRU720948 WBQ720947:WBQ720948 WLM720947:WLM720948 WVI720947:WVI720948 A786483:A786484 IW786483:IW786484 SS786483:SS786484 ACO786483:ACO786484 AMK786483:AMK786484 AWG786483:AWG786484 BGC786483:BGC786484 BPY786483:BPY786484 BZU786483:BZU786484 CJQ786483:CJQ786484 CTM786483:CTM786484 DDI786483:DDI786484 DNE786483:DNE786484 DXA786483:DXA786484 EGW786483:EGW786484 EQS786483:EQS786484 FAO786483:FAO786484 FKK786483:FKK786484 FUG786483:FUG786484 GEC786483:GEC786484 GNY786483:GNY786484 GXU786483:GXU786484 HHQ786483:HHQ786484 HRM786483:HRM786484 IBI786483:IBI786484 ILE786483:ILE786484 IVA786483:IVA786484 JEW786483:JEW786484 JOS786483:JOS786484 JYO786483:JYO786484 KIK786483:KIK786484 KSG786483:KSG786484 LCC786483:LCC786484 LLY786483:LLY786484 LVU786483:LVU786484 MFQ786483:MFQ786484 MPM786483:MPM786484 MZI786483:MZI786484 NJE786483:NJE786484 NTA786483:NTA786484 OCW786483:OCW786484 OMS786483:OMS786484 OWO786483:OWO786484 PGK786483:PGK786484 PQG786483:PQG786484 QAC786483:QAC786484 QJY786483:QJY786484 QTU786483:QTU786484 RDQ786483:RDQ786484 RNM786483:RNM786484 RXI786483:RXI786484 SHE786483:SHE786484 SRA786483:SRA786484 TAW786483:TAW786484 TKS786483:TKS786484 TUO786483:TUO786484 UEK786483:UEK786484 UOG786483:UOG786484 UYC786483:UYC786484 VHY786483:VHY786484 VRU786483:VRU786484 WBQ786483:WBQ786484 WLM786483:WLM786484 WVI786483:WVI786484 A852019:A852020 IW852019:IW852020 SS852019:SS852020 ACO852019:ACO852020 AMK852019:AMK852020 AWG852019:AWG852020 BGC852019:BGC852020 BPY852019:BPY852020 BZU852019:BZU852020 CJQ852019:CJQ852020 CTM852019:CTM852020 DDI852019:DDI852020 DNE852019:DNE852020 DXA852019:DXA852020 EGW852019:EGW852020 EQS852019:EQS852020 FAO852019:FAO852020 FKK852019:FKK852020 FUG852019:FUG852020 GEC852019:GEC852020 GNY852019:GNY852020 GXU852019:GXU852020 HHQ852019:HHQ852020 HRM852019:HRM852020 IBI852019:IBI852020 ILE852019:ILE852020 IVA852019:IVA852020 JEW852019:JEW852020 JOS852019:JOS852020 JYO852019:JYO852020 KIK852019:KIK852020 KSG852019:KSG852020 LCC852019:LCC852020 LLY852019:LLY852020 LVU852019:LVU852020 MFQ852019:MFQ852020 MPM852019:MPM852020 MZI852019:MZI852020 NJE852019:NJE852020 NTA852019:NTA852020 OCW852019:OCW852020 OMS852019:OMS852020 OWO852019:OWO852020 PGK852019:PGK852020 PQG852019:PQG852020 QAC852019:QAC852020 QJY852019:QJY852020 QTU852019:QTU852020 RDQ852019:RDQ852020 RNM852019:RNM852020 RXI852019:RXI852020 SHE852019:SHE852020 SRA852019:SRA852020 TAW852019:TAW852020 TKS852019:TKS852020 TUO852019:TUO852020 UEK852019:UEK852020 UOG852019:UOG852020 UYC852019:UYC852020 VHY852019:VHY852020 VRU852019:VRU852020 WBQ852019:WBQ852020 WLM852019:WLM852020 WVI852019:WVI852020 A917555:A917556 IW917555:IW917556 SS917555:SS917556 ACO917555:ACO917556 AMK917555:AMK917556 AWG917555:AWG917556 BGC917555:BGC917556 BPY917555:BPY917556 BZU917555:BZU917556 CJQ917555:CJQ917556 CTM917555:CTM917556 DDI917555:DDI917556 DNE917555:DNE917556 DXA917555:DXA917556 EGW917555:EGW917556 EQS917555:EQS917556 FAO917555:FAO917556 FKK917555:FKK917556 FUG917555:FUG917556 GEC917555:GEC917556 GNY917555:GNY917556 GXU917555:GXU917556 HHQ917555:HHQ917556 HRM917555:HRM917556 IBI917555:IBI917556 ILE917555:ILE917556 IVA917555:IVA917556 JEW917555:JEW917556 JOS917555:JOS917556 JYO917555:JYO917556 KIK917555:KIK917556 KSG917555:KSG917556 LCC917555:LCC917556 LLY917555:LLY917556 LVU917555:LVU917556 MFQ917555:MFQ917556 MPM917555:MPM917556 MZI917555:MZI917556 NJE917555:NJE917556 NTA917555:NTA917556 OCW917555:OCW917556 OMS917555:OMS917556 OWO917555:OWO917556 PGK917555:PGK917556 PQG917555:PQG917556 QAC917555:QAC917556 QJY917555:QJY917556 QTU917555:QTU917556 RDQ917555:RDQ917556 RNM917555:RNM917556 RXI917555:RXI917556 SHE917555:SHE917556 SRA917555:SRA917556 TAW917555:TAW917556 TKS917555:TKS917556 TUO917555:TUO917556 UEK917555:UEK917556 UOG917555:UOG917556 UYC917555:UYC917556 VHY917555:VHY917556 VRU917555:VRU917556 WBQ917555:WBQ917556 WLM917555:WLM917556 WVI917555:WVI917556 A983091:A983092 IW983091:IW983092 SS983091:SS983092 ACO983091:ACO983092 AMK983091:AMK983092 AWG983091:AWG983092 BGC983091:BGC983092 BPY983091:BPY983092 BZU983091:BZU983092 CJQ983091:CJQ983092 CTM983091:CTM983092 DDI983091:DDI983092 DNE983091:DNE983092 DXA983091:DXA983092 EGW983091:EGW983092 EQS983091:EQS983092 FAO983091:FAO983092 FKK983091:FKK983092 FUG983091:FUG983092 GEC983091:GEC983092 GNY983091:GNY983092 GXU983091:GXU983092 HHQ983091:HHQ983092 HRM983091:HRM983092 IBI983091:IBI983092 ILE983091:ILE983092 IVA983091:IVA983092 JEW983091:JEW983092 JOS983091:JOS983092 JYO983091:JYO983092 KIK983091:KIK983092 KSG983091:KSG983092 LCC983091:LCC983092 LLY983091:LLY983092 LVU983091:LVU983092 MFQ983091:MFQ983092 MPM983091:MPM983092 MZI983091:MZI983092 NJE983091:NJE983092 NTA983091:NTA983092 OCW983091:OCW983092 OMS983091:OMS983092 OWO983091:OWO983092 PGK983091:PGK983092 PQG983091:PQG983092 QAC983091:QAC983092 QJY983091:QJY983092 QTU983091:QTU983092 RDQ983091:RDQ983092 RNM983091:RNM983092 RXI983091:RXI983092 SHE983091:SHE983092 SRA983091:SRA983092 TAW983091:TAW983092 TKS983091:TKS983092 TUO983091:TUO983092 UEK983091:UEK983092 UOG983091:UOG983092 UYC983091:UYC983092 VHY983091:VHY983092 VRU983091:VRU983092 WBQ983091:WBQ983092 WLM983091:WLM983092 WVI983091:WVI983092 A40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A65576 IW65576 SS65576 ACO65576 AMK65576 AWG65576 BGC65576 BPY65576 BZU65576 CJQ65576 CTM65576 DDI65576 DNE65576 DXA65576 EGW65576 EQS65576 FAO65576 FKK65576 FUG65576 GEC65576 GNY65576 GXU65576 HHQ65576 HRM65576 IBI65576 ILE65576 IVA65576 JEW65576 JOS65576 JYO65576 KIK65576 KSG65576 LCC65576 LLY65576 LVU65576 MFQ65576 MPM65576 MZI65576 NJE65576 NTA65576 OCW65576 OMS65576 OWO65576 PGK65576 PQG65576 QAC65576 QJY65576 QTU65576 RDQ65576 RNM65576 RXI65576 SHE65576 SRA65576 TAW65576 TKS65576 TUO65576 UEK65576 UOG65576 UYC65576 VHY65576 VRU65576 WBQ65576 WLM65576 WVI65576 A131112 IW131112 SS131112 ACO131112 AMK131112 AWG131112 BGC131112 BPY131112 BZU131112 CJQ131112 CTM131112 DDI131112 DNE131112 DXA131112 EGW131112 EQS131112 FAO131112 FKK131112 FUG131112 GEC131112 GNY131112 GXU131112 HHQ131112 HRM131112 IBI131112 ILE131112 IVA131112 JEW131112 JOS131112 JYO131112 KIK131112 KSG131112 LCC131112 LLY131112 LVU131112 MFQ131112 MPM131112 MZI131112 NJE131112 NTA131112 OCW131112 OMS131112 OWO131112 PGK131112 PQG131112 QAC131112 QJY131112 QTU131112 RDQ131112 RNM131112 RXI131112 SHE131112 SRA131112 TAW131112 TKS131112 TUO131112 UEK131112 UOG131112 UYC131112 VHY131112 VRU131112 WBQ131112 WLM131112 WVI131112 A196648 IW196648 SS196648 ACO196648 AMK196648 AWG196648 BGC196648 BPY196648 BZU196648 CJQ196648 CTM196648 DDI196648 DNE196648 DXA196648 EGW196648 EQS196648 FAO196648 FKK196648 FUG196648 GEC196648 GNY196648 GXU196648 HHQ196648 HRM196648 IBI196648 ILE196648 IVA196648 JEW196648 JOS196648 JYO196648 KIK196648 KSG196648 LCC196648 LLY196648 LVU196648 MFQ196648 MPM196648 MZI196648 NJE196648 NTA196648 OCW196648 OMS196648 OWO196648 PGK196648 PQG196648 QAC196648 QJY196648 QTU196648 RDQ196648 RNM196648 RXI196648 SHE196648 SRA196648 TAW196648 TKS196648 TUO196648 UEK196648 UOG196648 UYC196648 VHY196648 VRU196648 WBQ196648 WLM196648 WVI196648 A262184 IW262184 SS262184 ACO262184 AMK262184 AWG262184 BGC262184 BPY262184 BZU262184 CJQ262184 CTM262184 DDI262184 DNE262184 DXA262184 EGW262184 EQS262184 FAO262184 FKK262184 FUG262184 GEC262184 GNY262184 GXU262184 HHQ262184 HRM262184 IBI262184 ILE262184 IVA262184 JEW262184 JOS262184 JYO262184 KIK262184 KSG262184 LCC262184 LLY262184 LVU262184 MFQ262184 MPM262184 MZI262184 NJE262184 NTA262184 OCW262184 OMS262184 OWO262184 PGK262184 PQG262184 QAC262184 QJY262184 QTU262184 RDQ262184 RNM262184 RXI262184 SHE262184 SRA262184 TAW262184 TKS262184 TUO262184 UEK262184 UOG262184 UYC262184 VHY262184 VRU262184 WBQ262184 WLM262184 WVI262184 A327720 IW327720 SS327720 ACO327720 AMK327720 AWG327720 BGC327720 BPY327720 BZU327720 CJQ327720 CTM327720 DDI327720 DNE327720 DXA327720 EGW327720 EQS327720 FAO327720 FKK327720 FUG327720 GEC327720 GNY327720 GXU327720 HHQ327720 HRM327720 IBI327720 ILE327720 IVA327720 JEW327720 JOS327720 JYO327720 KIK327720 KSG327720 LCC327720 LLY327720 LVU327720 MFQ327720 MPM327720 MZI327720 NJE327720 NTA327720 OCW327720 OMS327720 OWO327720 PGK327720 PQG327720 QAC327720 QJY327720 QTU327720 RDQ327720 RNM327720 RXI327720 SHE327720 SRA327720 TAW327720 TKS327720 TUO327720 UEK327720 UOG327720 UYC327720 VHY327720 VRU327720 WBQ327720 WLM327720 WVI327720 A393256 IW393256 SS393256 ACO393256 AMK393256 AWG393256 BGC393256 BPY393256 BZU393256 CJQ393256 CTM393256 DDI393256 DNE393256 DXA393256 EGW393256 EQS393256 FAO393256 FKK393256 FUG393256 GEC393256 GNY393256 GXU393256 HHQ393256 HRM393256 IBI393256 ILE393256 IVA393256 JEW393256 JOS393256 JYO393256 KIK393256 KSG393256 LCC393256 LLY393256 LVU393256 MFQ393256 MPM393256 MZI393256 NJE393256 NTA393256 OCW393256 OMS393256 OWO393256 PGK393256 PQG393256 QAC393256 QJY393256 QTU393256 RDQ393256 RNM393256 RXI393256 SHE393256 SRA393256 TAW393256 TKS393256 TUO393256 UEK393256 UOG393256 UYC393256 VHY393256 VRU393256 WBQ393256 WLM393256 WVI393256 A458792 IW458792 SS458792 ACO458792 AMK458792 AWG458792 BGC458792 BPY458792 BZU458792 CJQ458792 CTM458792 DDI458792 DNE458792 DXA458792 EGW458792 EQS458792 FAO458792 FKK458792 FUG458792 GEC458792 GNY458792 GXU458792 HHQ458792 HRM458792 IBI458792 ILE458792 IVA458792 JEW458792 JOS458792 JYO458792 KIK458792 KSG458792 LCC458792 LLY458792 LVU458792 MFQ458792 MPM458792 MZI458792 NJE458792 NTA458792 OCW458792 OMS458792 OWO458792 PGK458792 PQG458792 QAC458792 QJY458792 QTU458792 RDQ458792 RNM458792 RXI458792 SHE458792 SRA458792 TAW458792 TKS458792 TUO458792 UEK458792 UOG458792 UYC458792 VHY458792 VRU458792 WBQ458792 WLM458792 WVI458792 A524328 IW524328 SS524328 ACO524328 AMK524328 AWG524328 BGC524328 BPY524328 BZU524328 CJQ524328 CTM524328 DDI524328 DNE524328 DXA524328 EGW524328 EQS524328 FAO524328 FKK524328 FUG524328 GEC524328 GNY524328 GXU524328 HHQ524328 HRM524328 IBI524328 ILE524328 IVA524328 JEW524328 JOS524328 JYO524328 KIK524328 KSG524328 LCC524328 LLY524328 LVU524328 MFQ524328 MPM524328 MZI524328 NJE524328 NTA524328 OCW524328 OMS524328 OWO524328 PGK524328 PQG524328 QAC524328 QJY524328 QTU524328 RDQ524328 RNM524328 RXI524328 SHE524328 SRA524328 TAW524328 TKS524328 TUO524328 UEK524328 UOG524328 UYC524328 VHY524328 VRU524328 WBQ524328 WLM524328 WVI524328 A589864 IW589864 SS589864 ACO589864 AMK589864 AWG589864 BGC589864 BPY589864 BZU589864 CJQ589864 CTM589864 DDI589864 DNE589864 DXA589864 EGW589864 EQS589864 FAO589864 FKK589864 FUG589864 GEC589864 GNY589864 GXU589864 HHQ589864 HRM589864 IBI589864 ILE589864 IVA589864 JEW589864 JOS589864 JYO589864 KIK589864 KSG589864 LCC589864 LLY589864 LVU589864 MFQ589864 MPM589864 MZI589864 NJE589864 NTA589864 OCW589864 OMS589864 OWO589864 PGK589864 PQG589864 QAC589864 QJY589864 QTU589864 RDQ589864 RNM589864 RXI589864 SHE589864 SRA589864 TAW589864 TKS589864 TUO589864 UEK589864 UOG589864 UYC589864 VHY589864 VRU589864 WBQ589864 WLM589864 WVI589864 A655400 IW655400 SS655400 ACO655400 AMK655400 AWG655400 BGC655400 BPY655400 BZU655400 CJQ655400 CTM655400 DDI655400 DNE655400 DXA655400 EGW655400 EQS655400 FAO655400 FKK655400 FUG655400 GEC655400 GNY655400 GXU655400 HHQ655400 HRM655400 IBI655400 ILE655400 IVA655400 JEW655400 JOS655400 JYO655400 KIK655400 KSG655400 LCC655400 LLY655400 LVU655400 MFQ655400 MPM655400 MZI655400 NJE655400 NTA655400 OCW655400 OMS655400 OWO655400 PGK655400 PQG655400 QAC655400 QJY655400 QTU655400 RDQ655400 RNM655400 RXI655400 SHE655400 SRA655400 TAW655400 TKS655400 TUO655400 UEK655400 UOG655400 UYC655400 VHY655400 VRU655400 WBQ655400 WLM655400 WVI655400 A720936 IW720936 SS720936 ACO720936 AMK720936 AWG720936 BGC720936 BPY720936 BZU720936 CJQ720936 CTM720936 DDI720936 DNE720936 DXA720936 EGW720936 EQS720936 FAO720936 FKK720936 FUG720936 GEC720936 GNY720936 GXU720936 HHQ720936 HRM720936 IBI720936 ILE720936 IVA720936 JEW720936 JOS720936 JYO720936 KIK720936 KSG720936 LCC720936 LLY720936 LVU720936 MFQ720936 MPM720936 MZI720936 NJE720936 NTA720936 OCW720936 OMS720936 OWO720936 PGK720936 PQG720936 QAC720936 QJY720936 QTU720936 RDQ720936 RNM720936 RXI720936 SHE720936 SRA720936 TAW720936 TKS720936 TUO720936 UEK720936 UOG720936 UYC720936 VHY720936 VRU720936 WBQ720936 WLM720936 WVI720936 A786472 IW786472 SS786472 ACO786472 AMK786472 AWG786472 BGC786472 BPY786472 BZU786472 CJQ786472 CTM786472 DDI786472 DNE786472 DXA786472 EGW786472 EQS786472 FAO786472 FKK786472 FUG786472 GEC786472 GNY786472 GXU786472 HHQ786472 HRM786472 IBI786472 ILE786472 IVA786472 JEW786472 JOS786472 JYO786472 KIK786472 KSG786472 LCC786472 LLY786472 LVU786472 MFQ786472 MPM786472 MZI786472 NJE786472 NTA786472 OCW786472 OMS786472 OWO786472 PGK786472 PQG786472 QAC786472 QJY786472 QTU786472 RDQ786472 RNM786472 RXI786472 SHE786472 SRA786472 TAW786472 TKS786472 TUO786472 UEK786472 UOG786472 UYC786472 VHY786472 VRU786472 WBQ786472 WLM786472 WVI786472 A852008 IW852008 SS852008 ACO852008 AMK852008 AWG852008 BGC852008 BPY852008 BZU852008 CJQ852008 CTM852008 DDI852008 DNE852008 DXA852008 EGW852008 EQS852008 FAO852008 FKK852008 FUG852008 GEC852008 GNY852008 GXU852008 HHQ852008 HRM852008 IBI852008 ILE852008 IVA852008 JEW852008 JOS852008 JYO852008 KIK852008 KSG852008 LCC852008 LLY852008 LVU852008 MFQ852008 MPM852008 MZI852008 NJE852008 NTA852008 OCW852008 OMS852008 OWO852008 PGK852008 PQG852008 QAC852008 QJY852008 QTU852008 RDQ852008 RNM852008 RXI852008 SHE852008 SRA852008 TAW852008 TKS852008 TUO852008 UEK852008 UOG852008 UYC852008 VHY852008 VRU852008 WBQ852008 WLM852008 WVI852008 A917544 IW917544 SS917544 ACO917544 AMK917544 AWG917544 BGC917544 BPY917544 BZU917544 CJQ917544 CTM917544 DDI917544 DNE917544 DXA917544 EGW917544 EQS917544 FAO917544 FKK917544 FUG917544 GEC917544 GNY917544 GXU917544 HHQ917544 HRM917544 IBI917544 ILE917544 IVA917544 JEW917544 JOS917544 JYO917544 KIK917544 KSG917544 LCC917544 LLY917544 LVU917544 MFQ917544 MPM917544 MZI917544 NJE917544 NTA917544 OCW917544 OMS917544 OWO917544 PGK917544 PQG917544 QAC917544 QJY917544 QTU917544 RDQ917544 RNM917544 RXI917544 SHE917544 SRA917544 TAW917544 TKS917544 TUO917544 UEK917544 UOG917544 UYC917544 VHY917544 VRU917544 WBQ917544 WLM917544 WVI917544 A983080 IW983080 SS983080 ACO983080 AMK983080 AWG983080 BGC983080 BPY983080 BZU983080 CJQ983080 CTM983080 DDI983080 DNE983080 DXA983080 EGW983080 EQS983080 FAO983080 FKK983080 FUG983080 GEC983080 GNY983080 GXU983080 HHQ983080 HRM983080 IBI983080 ILE983080 IVA983080 JEW983080 JOS983080 JYO983080 KIK983080 KSG983080 LCC983080 LLY983080 LVU983080 MFQ983080 MPM983080 MZI983080 NJE983080 NTA983080 OCW983080 OMS983080 OWO983080 PGK983080 PQG983080 QAC983080 QJY983080 QTU983080 RDQ983080 RNM983080 RXI983080 SHE983080 SRA983080 TAW983080 TKS983080 TUO983080 UEK983080 UOG983080 UYC983080 VHY983080 VRU983080 WBQ983080 WLM983080 WVI983080 D29:D31 IZ29:IZ31 SV29:SV31 ACR29:ACR31 AMN29:AMN31 AWJ29:AWJ31 BGF29:BGF31 BQB29:BQB31 BZX29:BZX31 CJT29:CJT31 CTP29:CTP31 DDL29:DDL31 DNH29:DNH31 DXD29:DXD31 EGZ29:EGZ31 EQV29:EQV31 FAR29:FAR31 FKN29:FKN31 FUJ29:FUJ31 GEF29:GEF31 GOB29:GOB31 GXX29:GXX31 HHT29:HHT31 HRP29:HRP31 IBL29:IBL31 ILH29:ILH31 IVD29:IVD31 JEZ29:JEZ31 JOV29:JOV31 JYR29:JYR31 KIN29:KIN31 KSJ29:KSJ31 LCF29:LCF31 LMB29:LMB31 LVX29:LVX31 MFT29:MFT31 MPP29:MPP31 MZL29:MZL31 NJH29:NJH31 NTD29:NTD31 OCZ29:OCZ31 OMV29:OMV31 OWR29:OWR31 PGN29:PGN31 PQJ29:PQJ31 QAF29:QAF31 QKB29:QKB31 QTX29:QTX31 RDT29:RDT31 RNP29:RNP31 RXL29:RXL31 SHH29:SHH31 SRD29:SRD31 TAZ29:TAZ31 TKV29:TKV31 TUR29:TUR31 UEN29:UEN31 UOJ29:UOJ31 UYF29:UYF31 VIB29:VIB31 VRX29:VRX31 WBT29:WBT31 WLP29:WLP31 WVL29:WVL31 D65565:D65567 IZ65565:IZ65567 SV65565:SV65567 ACR65565:ACR65567 AMN65565:AMN65567 AWJ65565:AWJ65567 BGF65565:BGF65567 BQB65565:BQB65567 BZX65565:BZX65567 CJT65565:CJT65567 CTP65565:CTP65567 DDL65565:DDL65567 DNH65565:DNH65567 DXD65565:DXD65567 EGZ65565:EGZ65567 EQV65565:EQV65567 FAR65565:FAR65567 FKN65565:FKN65567 FUJ65565:FUJ65567 GEF65565:GEF65567 GOB65565:GOB65567 GXX65565:GXX65567 HHT65565:HHT65567 HRP65565:HRP65567 IBL65565:IBL65567 ILH65565:ILH65567 IVD65565:IVD65567 JEZ65565:JEZ65567 JOV65565:JOV65567 JYR65565:JYR65567 KIN65565:KIN65567 KSJ65565:KSJ65567 LCF65565:LCF65567 LMB65565:LMB65567 LVX65565:LVX65567 MFT65565:MFT65567 MPP65565:MPP65567 MZL65565:MZL65567 NJH65565:NJH65567 NTD65565:NTD65567 OCZ65565:OCZ65567 OMV65565:OMV65567 OWR65565:OWR65567 PGN65565:PGN65567 PQJ65565:PQJ65567 QAF65565:QAF65567 QKB65565:QKB65567 QTX65565:QTX65567 RDT65565:RDT65567 RNP65565:RNP65567 RXL65565:RXL65567 SHH65565:SHH65567 SRD65565:SRD65567 TAZ65565:TAZ65567 TKV65565:TKV65567 TUR65565:TUR65567 UEN65565:UEN65567 UOJ65565:UOJ65567 UYF65565:UYF65567 VIB65565:VIB65567 VRX65565:VRX65567 WBT65565:WBT65567 WLP65565:WLP65567 WVL65565:WVL65567 D131101:D131103 IZ131101:IZ131103 SV131101:SV131103 ACR131101:ACR131103 AMN131101:AMN131103 AWJ131101:AWJ131103 BGF131101:BGF131103 BQB131101:BQB131103 BZX131101:BZX131103 CJT131101:CJT131103 CTP131101:CTP131103 DDL131101:DDL131103 DNH131101:DNH131103 DXD131101:DXD131103 EGZ131101:EGZ131103 EQV131101:EQV131103 FAR131101:FAR131103 FKN131101:FKN131103 FUJ131101:FUJ131103 GEF131101:GEF131103 GOB131101:GOB131103 GXX131101:GXX131103 HHT131101:HHT131103 HRP131101:HRP131103 IBL131101:IBL131103 ILH131101:ILH131103 IVD131101:IVD131103 JEZ131101:JEZ131103 JOV131101:JOV131103 JYR131101:JYR131103 KIN131101:KIN131103 KSJ131101:KSJ131103 LCF131101:LCF131103 LMB131101:LMB131103 LVX131101:LVX131103 MFT131101:MFT131103 MPP131101:MPP131103 MZL131101:MZL131103 NJH131101:NJH131103 NTD131101:NTD131103 OCZ131101:OCZ131103 OMV131101:OMV131103 OWR131101:OWR131103 PGN131101:PGN131103 PQJ131101:PQJ131103 QAF131101:QAF131103 QKB131101:QKB131103 QTX131101:QTX131103 RDT131101:RDT131103 RNP131101:RNP131103 RXL131101:RXL131103 SHH131101:SHH131103 SRD131101:SRD131103 TAZ131101:TAZ131103 TKV131101:TKV131103 TUR131101:TUR131103 UEN131101:UEN131103 UOJ131101:UOJ131103 UYF131101:UYF131103 VIB131101:VIB131103 VRX131101:VRX131103 WBT131101:WBT131103 WLP131101:WLP131103 WVL131101:WVL131103 D196637:D196639 IZ196637:IZ196639 SV196637:SV196639 ACR196637:ACR196639 AMN196637:AMN196639 AWJ196637:AWJ196639 BGF196637:BGF196639 BQB196637:BQB196639 BZX196637:BZX196639 CJT196637:CJT196639 CTP196637:CTP196639 DDL196637:DDL196639 DNH196637:DNH196639 DXD196637:DXD196639 EGZ196637:EGZ196639 EQV196637:EQV196639 FAR196637:FAR196639 FKN196637:FKN196639 FUJ196637:FUJ196639 GEF196637:GEF196639 GOB196637:GOB196639 GXX196637:GXX196639 HHT196637:HHT196639 HRP196637:HRP196639 IBL196637:IBL196639 ILH196637:ILH196639 IVD196637:IVD196639 JEZ196637:JEZ196639 JOV196637:JOV196639 JYR196637:JYR196639 KIN196637:KIN196639 KSJ196637:KSJ196639 LCF196637:LCF196639 LMB196637:LMB196639 LVX196637:LVX196639 MFT196637:MFT196639 MPP196637:MPP196639 MZL196637:MZL196639 NJH196637:NJH196639 NTD196637:NTD196639 OCZ196637:OCZ196639 OMV196637:OMV196639 OWR196637:OWR196639 PGN196637:PGN196639 PQJ196637:PQJ196639 QAF196637:QAF196639 QKB196637:QKB196639 QTX196637:QTX196639 RDT196637:RDT196639 RNP196637:RNP196639 RXL196637:RXL196639 SHH196637:SHH196639 SRD196637:SRD196639 TAZ196637:TAZ196639 TKV196637:TKV196639 TUR196637:TUR196639 UEN196637:UEN196639 UOJ196637:UOJ196639 UYF196637:UYF196639 VIB196637:VIB196639 VRX196637:VRX196639 WBT196637:WBT196639 WLP196637:WLP196639 WVL196637:WVL196639 D262173:D262175 IZ262173:IZ262175 SV262173:SV262175 ACR262173:ACR262175 AMN262173:AMN262175 AWJ262173:AWJ262175 BGF262173:BGF262175 BQB262173:BQB262175 BZX262173:BZX262175 CJT262173:CJT262175 CTP262173:CTP262175 DDL262173:DDL262175 DNH262173:DNH262175 DXD262173:DXD262175 EGZ262173:EGZ262175 EQV262173:EQV262175 FAR262173:FAR262175 FKN262173:FKN262175 FUJ262173:FUJ262175 GEF262173:GEF262175 GOB262173:GOB262175 GXX262173:GXX262175 HHT262173:HHT262175 HRP262173:HRP262175 IBL262173:IBL262175 ILH262173:ILH262175 IVD262173:IVD262175 JEZ262173:JEZ262175 JOV262173:JOV262175 JYR262173:JYR262175 KIN262173:KIN262175 KSJ262173:KSJ262175 LCF262173:LCF262175 LMB262173:LMB262175 LVX262173:LVX262175 MFT262173:MFT262175 MPP262173:MPP262175 MZL262173:MZL262175 NJH262173:NJH262175 NTD262173:NTD262175 OCZ262173:OCZ262175 OMV262173:OMV262175 OWR262173:OWR262175 PGN262173:PGN262175 PQJ262173:PQJ262175 QAF262173:QAF262175 QKB262173:QKB262175 QTX262173:QTX262175 RDT262173:RDT262175 RNP262173:RNP262175 RXL262173:RXL262175 SHH262173:SHH262175 SRD262173:SRD262175 TAZ262173:TAZ262175 TKV262173:TKV262175 TUR262173:TUR262175 UEN262173:UEN262175 UOJ262173:UOJ262175 UYF262173:UYF262175 VIB262173:VIB262175 VRX262173:VRX262175 WBT262173:WBT262175 WLP262173:WLP262175 WVL262173:WVL262175 D327709:D327711 IZ327709:IZ327711 SV327709:SV327711 ACR327709:ACR327711 AMN327709:AMN327711 AWJ327709:AWJ327711 BGF327709:BGF327711 BQB327709:BQB327711 BZX327709:BZX327711 CJT327709:CJT327711 CTP327709:CTP327711 DDL327709:DDL327711 DNH327709:DNH327711 DXD327709:DXD327711 EGZ327709:EGZ327711 EQV327709:EQV327711 FAR327709:FAR327711 FKN327709:FKN327711 FUJ327709:FUJ327711 GEF327709:GEF327711 GOB327709:GOB327711 GXX327709:GXX327711 HHT327709:HHT327711 HRP327709:HRP327711 IBL327709:IBL327711 ILH327709:ILH327711 IVD327709:IVD327711 JEZ327709:JEZ327711 JOV327709:JOV327711 JYR327709:JYR327711 KIN327709:KIN327711 KSJ327709:KSJ327711 LCF327709:LCF327711 LMB327709:LMB327711 LVX327709:LVX327711 MFT327709:MFT327711 MPP327709:MPP327711 MZL327709:MZL327711 NJH327709:NJH327711 NTD327709:NTD327711 OCZ327709:OCZ327711 OMV327709:OMV327711 OWR327709:OWR327711 PGN327709:PGN327711 PQJ327709:PQJ327711 QAF327709:QAF327711 QKB327709:QKB327711 QTX327709:QTX327711 RDT327709:RDT327711 RNP327709:RNP327711 RXL327709:RXL327711 SHH327709:SHH327711 SRD327709:SRD327711 TAZ327709:TAZ327711 TKV327709:TKV327711 TUR327709:TUR327711 UEN327709:UEN327711 UOJ327709:UOJ327711 UYF327709:UYF327711 VIB327709:VIB327711 VRX327709:VRX327711 WBT327709:WBT327711 WLP327709:WLP327711 WVL327709:WVL327711 D393245:D393247 IZ393245:IZ393247 SV393245:SV393247 ACR393245:ACR393247 AMN393245:AMN393247 AWJ393245:AWJ393247 BGF393245:BGF393247 BQB393245:BQB393247 BZX393245:BZX393247 CJT393245:CJT393247 CTP393245:CTP393247 DDL393245:DDL393247 DNH393245:DNH393247 DXD393245:DXD393247 EGZ393245:EGZ393247 EQV393245:EQV393247 FAR393245:FAR393247 FKN393245:FKN393247 FUJ393245:FUJ393247 GEF393245:GEF393247 GOB393245:GOB393247 GXX393245:GXX393247 HHT393245:HHT393247 HRP393245:HRP393247 IBL393245:IBL393247 ILH393245:ILH393247 IVD393245:IVD393247 JEZ393245:JEZ393247 JOV393245:JOV393247 JYR393245:JYR393247 KIN393245:KIN393247 KSJ393245:KSJ393247 LCF393245:LCF393247 LMB393245:LMB393247 LVX393245:LVX393247 MFT393245:MFT393247 MPP393245:MPP393247 MZL393245:MZL393247 NJH393245:NJH393247 NTD393245:NTD393247 OCZ393245:OCZ393247 OMV393245:OMV393247 OWR393245:OWR393247 PGN393245:PGN393247 PQJ393245:PQJ393247 QAF393245:QAF393247 QKB393245:QKB393247 QTX393245:QTX393247 RDT393245:RDT393247 RNP393245:RNP393247 RXL393245:RXL393247 SHH393245:SHH393247 SRD393245:SRD393247 TAZ393245:TAZ393247 TKV393245:TKV393247 TUR393245:TUR393247 UEN393245:UEN393247 UOJ393245:UOJ393247 UYF393245:UYF393247 VIB393245:VIB393247 VRX393245:VRX393247 WBT393245:WBT393247 WLP393245:WLP393247 WVL393245:WVL393247 D458781:D458783 IZ458781:IZ458783 SV458781:SV458783 ACR458781:ACR458783 AMN458781:AMN458783 AWJ458781:AWJ458783 BGF458781:BGF458783 BQB458781:BQB458783 BZX458781:BZX458783 CJT458781:CJT458783 CTP458781:CTP458783 DDL458781:DDL458783 DNH458781:DNH458783 DXD458781:DXD458783 EGZ458781:EGZ458783 EQV458781:EQV458783 FAR458781:FAR458783 FKN458781:FKN458783 FUJ458781:FUJ458783 GEF458781:GEF458783 GOB458781:GOB458783 GXX458781:GXX458783 HHT458781:HHT458783 HRP458781:HRP458783 IBL458781:IBL458783 ILH458781:ILH458783 IVD458781:IVD458783 JEZ458781:JEZ458783 JOV458781:JOV458783 JYR458781:JYR458783 KIN458781:KIN458783 KSJ458781:KSJ458783 LCF458781:LCF458783 LMB458781:LMB458783 LVX458781:LVX458783 MFT458781:MFT458783 MPP458781:MPP458783 MZL458781:MZL458783 NJH458781:NJH458783 NTD458781:NTD458783 OCZ458781:OCZ458783 OMV458781:OMV458783 OWR458781:OWR458783 PGN458781:PGN458783 PQJ458781:PQJ458783 QAF458781:QAF458783 QKB458781:QKB458783 QTX458781:QTX458783 RDT458781:RDT458783 RNP458781:RNP458783 RXL458781:RXL458783 SHH458781:SHH458783 SRD458781:SRD458783 TAZ458781:TAZ458783 TKV458781:TKV458783 TUR458781:TUR458783 UEN458781:UEN458783 UOJ458781:UOJ458783 UYF458781:UYF458783 VIB458781:VIB458783 VRX458781:VRX458783 WBT458781:WBT458783 WLP458781:WLP458783 WVL458781:WVL458783 D524317:D524319 IZ524317:IZ524319 SV524317:SV524319 ACR524317:ACR524319 AMN524317:AMN524319 AWJ524317:AWJ524319 BGF524317:BGF524319 BQB524317:BQB524319 BZX524317:BZX524319 CJT524317:CJT524319 CTP524317:CTP524319 DDL524317:DDL524319 DNH524317:DNH524319 DXD524317:DXD524319 EGZ524317:EGZ524319 EQV524317:EQV524319 FAR524317:FAR524319 FKN524317:FKN524319 FUJ524317:FUJ524319 GEF524317:GEF524319 GOB524317:GOB524319 GXX524317:GXX524319 HHT524317:HHT524319 HRP524317:HRP524319 IBL524317:IBL524319 ILH524317:ILH524319 IVD524317:IVD524319 JEZ524317:JEZ524319 JOV524317:JOV524319 JYR524317:JYR524319 KIN524317:KIN524319 KSJ524317:KSJ524319 LCF524317:LCF524319 LMB524317:LMB524319 LVX524317:LVX524319 MFT524317:MFT524319 MPP524317:MPP524319 MZL524317:MZL524319 NJH524317:NJH524319 NTD524317:NTD524319 OCZ524317:OCZ524319 OMV524317:OMV524319 OWR524317:OWR524319 PGN524317:PGN524319 PQJ524317:PQJ524319 QAF524317:QAF524319 QKB524317:QKB524319 QTX524317:QTX524319 RDT524317:RDT524319 RNP524317:RNP524319 RXL524317:RXL524319 SHH524317:SHH524319 SRD524317:SRD524319 TAZ524317:TAZ524319 TKV524317:TKV524319 TUR524317:TUR524319 UEN524317:UEN524319 UOJ524317:UOJ524319 UYF524317:UYF524319 VIB524317:VIB524319 VRX524317:VRX524319 WBT524317:WBT524319 WLP524317:WLP524319 WVL524317:WVL524319 D589853:D589855 IZ589853:IZ589855 SV589853:SV589855 ACR589853:ACR589855 AMN589853:AMN589855 AWJ589853:AWJ589855 BGF589853:BGF589855 BQB589853:BQB589855 BZX589853:BZX589855 CJT589853:CJT589855 CTP589853:CTP589855 DDL589853:DDL589855 DNH589853:DNH589855 DXD589853:DXD589855 EGZ589853:EGZ589855 EQV589853:EQV589855 FAR589853:FAR589855 FKN589853:FKN589855 FUJ589853:FUJ589855 GEF589853:GEF589855 GOB589853:GOB589855 GXX589853:GXX589855 HHT589853:HHT589855 HRP589853:HRP589855 IBL589853:IBL589855 ILH589853:ILH589855 IVD589853:IVD589855 JEZ589853:JEZ589855 JOV589853:JOV589855 JYR589853:JYR589855 KIN589853:KIN589855 KSJ589853:KSJ589855 LCF589853:LCF589855 LMB589853:LMB589855 LVX589853:LVX589855 MFT589853:MFT589855 MPP589853:MPP589855 MZL589853:MZL589855 NJH589853:NJH589855 NTD589853:NTD589855 OCZ589853:OCZ589855 OMV589853:OMV589855 OWR589853:OWR589855 PGN589853:PGN589855 PQJ589853:PQJ589855 QAF589853:QAF589855 QKB589853:QKB589855 QTX589853:QTX589855 RDT589853:RDT589855 RNP589853:RNP589855 RXL589853:RXL589855 SHH589853:SHH589855 SRD589853:SRD589855 TAZ589853:TAZ589855 TKV589853:TKV589855 TUR589853:TUR589855 UEN589853:UEN589855 UOJ589853:UOJ589855 UYF589853:UYF589855 VIB589853:VIB589855 VRX589853:VRX589855 WBT589853:WBT589855 WLP589853:WLP589855 WVL589853:WVL589855 D655389:D655391 IZ655389:IZ655391 SV655389:SV655391 ACR655389:ACR655391 AMN655389:AMN655391 AWJ655389:AWJ655391 BGF655389:BGF655391 BQB655389:BQB655391 BZX655389:BZX655391 CJT655389:CJT655391 CTP655389:CTP655391 DDL655389:DDL655391 DNH655389:DNH655391 DXD655389:DXD655391 EGZ655389:EGZ655391 EQV655389:EQV655391 FAR655389:FAR655391 FKN655389:FKN655391 FUJ655389:FUJ655391 GEF655389:GEF655391 GOB655389:GOB655391 GXX655389:GXX655391 HHT655389:HHT655391 HRP655389:HRP655391 IBL655389:IBL655391 ILH655389:ILH655391 IVD655389:IVD655391 JEZ655389:JEZ655391 JOV655389:JOV655391 JYR655389:JYR655391 KIN655389:KIN655391 KSJ655389:KSJ655391 LCF655389:LCF655391 LMB655389:LMB655391 LVX655389:LVX655391 MFT655389:MFT655391 MPP655389:MPP655391 MZL655389:MZL655391 NJH655389:NJH655391 NTD655389:NTD655391 OCZ655389:OCZ655391 OMV655389:OMV655391 OWR655389:OWR655391 PGN655389:PGN655391 PQJ655389:PQJ655391 QAF655389:QAF655391 QKB655389:QKB655391 QTX655389:QTX655391 RDT655389:RDT655391 RNP655389:RNP655391 RXL655389:RXL655391 SHH655389:SHH655391 SRD655389:SRD655391 TAZ655389:TAZ655391 TKV655389:TKV655391 TUR655389:TUR655391 UEN655389:UEN655391 UOJ655389:UOJ655391 UYF655389:UYF655391 VIB655389:VIB655391 VRX655389:VRX655391 WBT655389:WBT655391 WLP655389:WLP655391 WVL655389:WVL655391 D720925:D720927 IZ720925:IZ720927 SV720925:SV720927 ACR720925:ACR720927 AMN720925:AMN720927 AWJ720925:AWJ720927 BGF720925:BGF720927 BQB720925:BQB720927 BZX720925:BZX720927 CJT720925:CJT720927 CTP720925:CTP720927 DDL720925:DDL720927 DNH720925:DNH720927 DXD720925:DXD720927 EGZ720925:EGZ720927 EQV720925:EQV720927 FAR720925:FAR720927 FKN720925:FKN720927 FUJ720925:FUJ720927 GEF720925:GEF720927 GOB720925:GOB720927 GXX720925:GXX720927 HHT720925:HHT720927 HRP720925:HRP720927 IBL720925:IBL720927 ILH720925:ILH720927 IVD720925:IVD720927 JEZ720925:JEZ720927 JOV720925:JOV720927 JYR720925:JYR720927 KIN720925:KIN720927 KSJ720925:KSJ720927 LCF720925:LCF720927 LMB720925:LMB720927 LVX720925:LVX720927 MFT720925:MFT720927 MPP720925:MPP720927 MZL720925:MZL720927 NJH720925:NJH720927 NTD720925:NTD720927 OCZ720925:OCZ720927 OMV720925:OMV720927 OWR720925:OWR720927 PGN720925:PGN720927 PQJ720925:PQJ720927 QAF720925:QAF720927 QKB720925:QKB720927 QTX720925:QTX720927 RDT720925:RDT720927 RNP720925:RNP720927 RXL720925:RXL720927 SHH720925:SHH720927 SRD720925:SRD720927 TAZ720925:TAZ720927 TKV720925:TKV720927 TUR720925:TUR720927 UEN720925:UEN720927 UOJ720925:UOJ720927 UYF720925:UYF720927 VIB720925:VIB720927 VRX720925:VRX720927 WBT720925:WBT720927 WLP720925:WLP720927 WVL720925:WVL720927 D786461:D786463 IZ786461:IZ786463 SV786461:SV786463 ACR786461:ACR786463 AMN786461:AMN786463 AWJ786461:AWJ786463 BGF786461:BGF786463 BQB786461:BQB786463 BZX786461:BZX786463 CJT786461:CJT786463 CTP786461:CTP786463 DDL786461:DDL786463 DNH786461:DNH786463 DXD786461:DXD786463 EGZ786461:EGZ786463 EQV786461:EQV786463 FAR786461:FAR786463 FKN786461:FKN786463 FUJ786461:FUJ786463 GEF786461:GEF786463 GOB786461:GOB786463 GXX786461:GXX786463 HHT786461:HHT786463 HRP786461:HRP786463 IBL786461:IBL786463 ILH786461:ILH786463 IVD786461:IVD786463 JEZ786461:JEZ786463 JOV786461:JOV786463 JYR786461:JYR786463 KIN786461:KIN786463 KSJ786461:KSJ786463 LCF786461:LCF786463 LMB786461:LMB786463 LVX786461:LVX786463 MFT786461:MFT786463 MPP786461:MPP786463 MZL786461:MZL786463 NJH786461:NJH786463 NTD786461:NTD786463 OCZ786461:OCZ786463 OMV786461:OMV786463 OWR786461:OWR786463 PGN786461:PGN786463 PQJ786461:PQJ786463 QAF786461:QAF786463 QKB786461:QKB786463 QTX786461:QTX786463 RDT786461:RDT786463 RNP786461:RNP786463 RXL786461:RXL786463 SHH786461:SHH786463 SRD786461:SRD786463 TAZ786461:TAZ786463 TKV786461:TKV786463 TUR786461:TUR786463 UEN786461:UEN786463 UOJ786461:UOJ786463 UYF786461:UYF786463 VIB786461:VIB786463 VRX786461:VRX786463 WBT786461:WBT786463 WLP786461:WLP786463 WVL786461:WVL786463 D851997:D851999 IZ851997:IZ851999 SV851997:SV851999 ACR851997:ACR851999 AMN851997:AMN851999 AWJ851997:AWJ851999 BGF851997:BGF851999 BQB851997:BQB851999 BZX851997:BZX851999 CJT851997:CJT851999 CTP851997:CTP851999 DDL851997:DDL851999 DNH851997:DNH851999 DXD851997:DXD851999 EGZ851997:EGZ851999 EQV851997:EQV851999 FAR851997:FAR851999 FKN851997:FKN851999 FUJ851997:FUJ851999 GEF851997:GEF851999 GOB851997:GOB851999 GXX851997:GXX851999 HHT851997:HHT851999 HRP851997:HRP851999 IBL851997:IBL851999 ILH851997:ILH851999 IVD851997:IVD851999 JEZ851997:JEZ851999 JOV851997:JOV851999 JYR851997:JYR851999 KIN851997:KIN851999 KSJ851997:KSJ851999 LCF851997:LCF851999 LMB851997:LMB851999 LVX851997:LVX851999 MFT851997:MFT851999 MPP851997:MPP851999 MZL851997:MZL851999 NJH851997:NJH851999 NTD851997:NTD851999 OCZ851997:OCZ851999 OMV851997:OMV851999 OWR851997:OWR851999 PGN851997:PGN851999 PQJ851997:PQJ851999 QAF851997:QAF851999 QKB851997:QKB851999 QTX851997:QTX851999 RDT851997:RDT851999 RNP851997:RNP851999 RXL851997:RXL851999 SHH851997:SHH851999 SRD851997:SRD851999 TAZ851997:TAZ851999 TKV851997:TKV851999 TUR851997:TUR851999 UEN851997:UEN851999 UOJ851997:UOJ851999 UYF851997:UYF851999 VIB851997:VIB851999 VRX851997:VRX851999 WBT851997:WBT851999 WLP851997:WLP851999 WVL851997:WVL851999 D917533:D917535 IZ917533:IZ917535 SV917533:SV917535 ACR917533:ACR917535 AMN917533:AMN917535 AWJ917533:AWJ917535 BGF917533:BGF917535 BQB917533:BQB917535 BZX917533:BZX917535 CJT917533:CJT917535 CTP917533:CTP917535 DDL917533:DDL917535 DNH917533:DNH917535 DXD917533:DXD917535 EGZ917533:EGZ917535 EQV917533:EQV917535 FAR917533:FAR917535 FKN917533:FKN917535 FUJ917533:FUJ917535 GEF917533:GEF917535 GOB917533:GOB917535 GXX917533:GXX917535 HHT917533:HHT917535 HRP917533:HRP917535 IBL917533:IBL917535 ILH917533:ILH917535 IVD917533:IVD917535 JEZ917533:JEZ917535 JOV917533:JOV917535 JYR917533:JYR917535 KIN917533:KIN917535 KSJ917533:KSJ917535 LCF917533:LCF917535 LMB917533:LMB917535 LVX917533:LVX917535 MFT917533:MFT917535 MPP917533:MPP917535 MZL917533:MZL917535 NJH917533:NJH917535 NTD917533:NTD917535 OCZ917533:OCZ917535 OMV917533:OMV917535 OWR917533:OWR917535 PGN917533:PGN917535 PQJ917533:PQJ917535 QAF917533:QAF917535 QKB917533:QKB917535 QTX917533:QTX917535 RDT917533:RDT917535 RNP917533:RNP917535 RXL917533:RXL917535 SHH917533:SHH917535 SRD917533:SRD917535 TAZ917533:TAZ917535 TKV917533:TKV917535 TUR917533:TUR917535 UEN917533:UEN917535 UOJ917533:UOJ917535 UYF917533:UYF917535 VIB917533:VIB917535 VRX917533:VRX917535 WBT917533:WBT917535 WLP917533:WLP917535 WVL917533:WVL917535 D983069:D983071 IZ983069:IZ983071 SV983069:SV983071 ACR983069:ACR983071 AMN983069:AMN983071 AWJ983069:AWJ983071 BGF983069:BGF983071 BQB983069:BQB983071 BZX983069:BZX983071 CJT983069:CJT983071 CTP983069:CTP983071 DDL983069:DDL983071 DNH983069:DNH983071 DXD983069:DXD983071 EGZ983069:EGZ983071 EQV983069:EQV983071 FAR983069:FAR983071 FKN983069:FKN983071 FUJ983069:FUJ983071 GEF983069:GEF983071 GOB983069:GOB983071 GXX983069:GXX983071 HHT983069:HHT983071 HRP983069:HRP983071 IBL983069:IBL983071 ILH983069:ILH983071 IVD983069:IVD983071 JEZ983069:JEZ983071 JOV983069:JOV983071 JYR983069:JYR983071 KIN983069:KIN983071 KSJ983069:KSJ983071 LCF983069:LCF983071 LMB983069:LMB983071 LVX983069:LVX983071 MFT983069:MFT983071 MPP983069:MPP983071 MZL983069:MZL983071 NJH983069:NJH983071 NTD983069:NTD983071 OCZ983069:OCZ983071 OMV983069:OMV983071 OWR983069:OWR983071 PGN983069:PGN983071 PQJ983069:PQJ983071 QAF983069:QAF983071 QKB983069:QKB983071 QTX983069:QTX983071 RDT983069:RDT983071 RNP983069:RNP983071 RXL983069:RXL983071 SHH983069:SHH983071 SRD983069:SRD983071 TAZ983069:TAZ983071 TKV983069:TKV983071 TUR983069:TUR983071 UEN983069:UEN983071 UOJ983069:UOJ983071 UYF983069:UYF983071 VIB983069:VIB983071 VRX983069:VRX983071 WBT983069:WBT983071 WLP983069:WLP983071 WVL983069:WVL983071 D33:D37 IZ33:IZ37 SV33:SV37 ACR33:ACR37 AMN33:AMN37 AWJ33:AWJ37 BGF33:BGF37 BQB33:BQB37 BZX33:BZX37 CJT33:CJT37 CTP33:CTP37 DDL33:DDL37 DNH33:DNH37 DXD33:DXD37 EGZ33:EGZ37 EQV33:EQV37 FAR33:FAR37 FKN33:FKN37 FUJ33:FUJ37 GEF33:GEF37 GOB33:GOB37 GXX33:GXX37 HHT33:HHT37 HRP33:HRP37 IBL33:IBL37 ILH33:ILH37 IVD33:IVD37 JEZ33:JEZ37 JOV33:JOV37 JYR33:JYR37 KIN33:KIN37 KSJ33:KSJ37 LCF33:LCF37 LMB33:LMB37 LVX33:LVX37 MFT33:MFT37 MPP33:MPP37 MZL33:MZL37 NJH33:NJH37 NTD33:NTD37 OCZ33:OCZ37 OMV33:OMV37 OWR33:OWR37 PGN33:PGN37 PQJ33:PQJ37 QAF33:QAF37 QKB33:QKB37 QTX33:QTX37 RDT33:RDT37 RNP33:RNP37 RXL33:RXL37 SHH33:SHH37 SRD33:SRD37 TAZ33:TAZ37 TKV33:TKV37 TUR33:TUR37 UEN33:UEN37 UOJ33:UOJ37 UYF33:UYF37 VIB33:VIB37 VRX33:VRX37 WBT33:WBT37 WLP33:WLP37 WVL33:WVL37 D65569:D65573 IZ65569:IZ65573 SV65569:SV65573 ACR65569:ACR65573 AMN65569:AMN65573 AWJ65569:AWJ65573 BGF65569:BGF65573 BQB65569:BQB65573 BZX65569:BZX65573 CJT65569:CJT65573 CTP65569:CTP65573 DDL65569:DDL65573 DNH65569:DNH65573 DXD65569:DXD65573 EGZ65569:EGZ65573 EQV65569:EQV65573 FAR65569:FAR65573 FKN65569:FKN65573 FUJ65569:FUJ65573 GEF65569:GEF65573 GOB65569:GOB65573 GXX65569:GXX65573 HHT65569:HHT65573 HRP65569:HRP65573 IBL65569:IBL65573 ILH65569:ILH65573 IVD65569:IVD65573 JEZ65569:JEZ65573 JOV65569:JOV65573 JYR65569:JYR65573 KIN65569:KIN65573 KSJ65569:KSJ65573 LCF65569:LCF65573 LMB65569:LMB65573 LVX65569:LVX65573 MFT65569:MFT65573 MPP65569:MPP65573 MZL65569:MZL65573 NJH65569:NJH65573 NTD65569:NTD65573 OCZ65569:OCZ65573 OMV65569:OMV65573 OWR65569:OWR65573 PGN65569:PGN65573 PQJ65569:PQJ65573 QAF65569:QAF65573 QKB65569:QKB65573 QTX65569:QTX65573 RDT65569:RDT65573 RNP65569:RNP65573 RXL65569:RXL65573 SHH65569:SHH65573 SRD65569:SRD65573 TAZ65569:TAZ65573 TKV65569:TKV65573 TUR65569:TUR65573 UEN65569:UEN65573 UOJ65569:UOJ65573 UYF65569:UYF65573 VIB65569:VIB65573 VRX65569:VRX65573 WBT65569:WBT65573 WLP65569:WLP65573 WVL65569:WVL65573 D131105:D131109 IZ131105:IZ131109 SV131105:SV131109 ACR131105:ACR131109 AMN131105:AMN131109 AWJ131105:AWJ131109 BGF131105:BGF131109 BQB131105:BQB131109 BZX131105:BZX131109 CJT131105:CJT131109 CTP131105:CTP131109 DDL131105:DDL131109 DNH131105:DNH131109 DXD131105:DXD131109 EGZ131105:EGZ131109 EQV131105:EQV131109 FAR131105:FAR131109 FKN131105:FKN131109 FUJ131105:FUJ131109 GEF131105:GEF131109 GOB131105:GOB131109 GXX131105:GXX131109 HHT131105:HHT131109 HRP131105:HRP131109 IBL131105:IBL131109 ILH131105:ILH131109 IVD131105:IVD131109 JEZ131105:JEZ131109 JOV131105:JOV131109 JYR131105:JYR131109 KIN131105:KIN131109 KSJ131105:KSJ131109 LCF131105:LCF131109 LMB131105:LMB131109 LVX131105:LVX131109 MFT131105:MFT131109 MPP131105:MPP131109 MZL131105:MZL131109 NJH131105:NJH131109 NTD131105:NTD131109 OCZ131105:OCZ131109 OMV131105:OMV131109 OWR131105:OWR131109 PGN131105:PGN131109 PQJ131105:PQJ131109 QAF131105:QAF131109 QKB131105:QKB131109 QTX131105:QTX131109 RDT131105:RDT131109 RNP131105:RNP131109 RXL131105:RXL131109 SHH131105:SHH131109 SRD131105:SRD131109 TAZ131105:TAZ131109 TKV131105:TKV131109 TUR131105:TUR131109 UEN131105:UEN131109 UOJ131105:UOJ131109 UYF131105:UYF131109 VIB131105:VIB131109 VRX131105:VRX131109 WBT131105:WBT131109 WLP131105:WLP131109 WVL131105:WVL131109 D196641:D196645 IZ196641:IZ196645 SV196641:SV196645 ACR196641:ACR196645 AMN196641:AMN196645 AWJ196641:AWJ196645 BGF196641:BGF196645 BQB196641:BQB196645 BZX196641:BZX196645 CJT196641:CJT196645 CTP196641:CTP196645 DDL196641:DDL196645 DNH196641:DNH196645 DXD196641:DXD196645 EGZ196641:EGZ196645 EQV196641:EQV196645 FAR196641:FAR196645 FKN196641:FKN196645 FUJ196641:FUJ196645 GEF196641:GEF196645 GOB196641:GOB196645 GXX196641:GXX196645 HHT196641:HHT196645 HRP196641:HRP196645 IBL196641:IBL196645 ILH196641:ILH196645 IVD196641:IVD196645 JEZ196641:JEZ196645 JOV196641:JOV196645 JYR196641:JYR196645 KIN196641:KIN196645 KSJ196641:KSJ196645 LCF196641:LCF196645 LMB196641:LMB196645 LVX196641:LVX196645 MFT196641:MFT196645 MPP196641:MPP196645 MZL196641:MZL196645 NJH196641:NJH196645 NTD196641:NTD196645 OCZ196641:OCZ196645 OMV196641:OMV196645 OWR196641:OWR196645 PGN196641:PGN196645 PQJ196641:PQJ196645 QAF196641:QAF196645 QKB196641:QKB196645 QTX196641:QTX196645 RDT196641:RDT196645 RNP196641:RNP196645 RXL196641:RXL196645 SHH196641:SHH196645 SRD196641:SRD196645 TAZ196641:TAZ196645 TKV196641:TKV196645 TUR196641:TUR196645 UEN196641:UEN196645 UOJ196641:UOJ196645 UYF196641:UYF196645 VIB196641:VIB196645 VRX196641:VRX196645 WBT196641:WBT196645 WLP196641:WLP196645 WVL196641:WVL196645 D262177:D262181 IZ262177:IZ262181 SV262177:SV262181 ACR262177:ACR262181 AMN262177:AMN262181 AWJ262177:AWJ262181 BGF262177:BGF262181 BQB262177:BQB262181 BZX262177:BZX262181 CJT262177:CJT262181 CTP262177:CTP262181 DDL262177:DDL262181 DNH262177:DNH262181 DXD262177:DXD262181 EGZ262177:EGZ262181 EQV262177:EQV262181 FAR262177:FAR262181 FKN262177:FKN262181 FUJ262177:FUJ262181 GEF262177:GEF262181 GOB262177:GOB262181 GXX262177:GXX262181 HHT262177:HHT262181 HRP262177:HRP262181 IBL262177:IBL262181 ILH262177:ILH262181 IVD262177:IVD262181 JEZ262177:JEZ262181 JOV262177:JOV262181 JYR262177:JYR262181 KIN262177:KIN262181 KSJ262177:KSJ262181 LCF262177:LCF262181 LMB262177:LMB262181 LVX262177:LVX262181 MFT262177:MFT262181 MPP262177:MPP262181 MZL262177:MZL262181 NJH262177:NJH262181 NTD262177:NTD262181 OCZ262177:OCZ262181 OMV262177:OMV262181 OWR262177:OWR262181 PGN262177:PGN262181 PQJ262177:PQJ262181 QAF262177:QAF262181 QKB262177:QKB262181 QTX262177:QTX262181 RDT262177:RDT262181 RNP262177:RNP262181 RXL262177:RXL262181 SHH262177:SHH262181 SRD262177:SRD262181 TAZ262177:TAZ262181 TKV262177:TKV262181 TUR262177:TUR262181 UEN262177:UEN262181 UOJ262177:UOJ262181 UYF262177:UYF262181 VIB262177:VIB262181 VRX262177:VRX262181 WBT262177:WBT262181 WLP262177:WLP262181 WVL262177:WVL262181 D327713:D327717 IZ327713:IZ327717 SV327713:SV327717 ACR327713:ACR327717 AMN327713:AMN327717 AWJ327713:AWJ327717 BGF327713:BGF327717 BQB327713:BQB327717 BZX327713:BZX327717 CJT327713:CJT327717 CTP327713:CTP327717 DDL327713:DDL327717 DNH327713:DNH327717 DXD327713:DXD327717 EGZ327713:EGZ327717 EQV327713:EQV327717 FAR327713:FAR327717 FKN327713:FKN327717 FUJ327713:FUJ327717 GEF327713:GEF327717 GOB327713:GOB327717 GXX327713:GXX327717 HHT327713:HHT327717 HRP327713:HRP327717 IBL327713:IBL327717 ILH327713:ILH327717 IVD327713:IVD327717 JEZ327713:JEZ327717 JOV327713:JOV327717 JYR327713:JYR327717 KIN327713:KIN327717 KSJ327713:KSJ327717 LCF327713:LCF327717 LMB327713:LMB327717 LVX327713:LVX327717 MFT327713:MFT327717 MPP327713:MPP327717 MZL327713:MZL327717 NJH327713:NJH327717 NTD327713:NTD327717 OCZ327713:OCZ327717 OMV327713:OMV327717 OWR327713:OWR327717 PGN327713:PGN327717 PQJ327713:PQJ327717 QAF327713:QAF327717 QKB327713:QKB327717 QTX327713:QTX327717 RDT327713:RDT327717 RNP327713:RNP327717 RXL327713:RXL327717 SHH327713:SHH327717 SRD327713:SRD327717 TAZ327713:TAZ327717 TKV327713:TKV327717 TUR327713:TUR327717 UEN327713:UEN327717 UOJ327713:UOJ327717 UYF327713:UYF327717 VIB327713:VIB327717 VRX327713:VRX327717 WBT327713:WBT327717 WLP327713:WLP327717 WVL327713:WVL327717 D393249:D393253 IZ393249:IZ393253 SV393249:SV393253 ACR393249:ACR393253 AMN393249:AMN393253 AWJ393249:AWJ393253 BGF393249:BGF393253 BQB393249:BQB393253 BZX393249:BZX393253 CJT393249:CJT393253 CTP393249:CTP393253 DDL393249:DDL393253 DNH393249:DNH393253 DXD393249:DXD393253 EGZ393249:EGZ393253 EQV393249:EQV393253 FAR393249:FAR393253 FKN393249:FKN393253 FUJ393249:FUJ393253 GEF393249:GEF393253 GOB393249:GOB393253 GXX393249:GXX393253 HHT393249:HHT393253 HRP393249:HRP393253 IBL393249:IBL393253 ILH393249:ILH393253 IVD393249:IVD393253 JEZ393249:JEZ393253 JOV393249:JOV393253 JYR393249:JYR393253 KIN393249:KIN393253 KSJ393249:KSJ393253 LCF393249:LCF393253 LMB393249:LMB393253 LVX393249:LVX393253 MFT393249:MFT393253 MPP393249:MPP393253 MZL393249:MZL393253 NJH393249:NJH393253 NTD393249:NTD393253 OCZ393249:OCZ393253 OMV393249:OMV393253 OWR393249:OWR393253 PGN393249:PGN393253 PQJ393249:PQJ393253 QAF393249:QAF393253 QKB393249:QKB393253 QTX393249:QTX393253 RDT393249:RDT393253 RNP393249:RNP393253 RXL393249:RXL393253 SHH393249:SHH393253 SRD393249:SRD393253 TAZ393249:TAZ393253 TKV393249:TKV393253 TUR393249:TUR393253 UEN393249:UEN393253 UOJ393249:UOJ393253 UYF393249:UYF393253 VIB393249:VIB393253 VRX393249:VRX393253 WBT393249:WBT393253 WLP393249:WLP393253 WVL393249:WVL393253 D458785:D458789 IZ458785:IZ458789 SV458785:SV458789 ACR458785:ACR458789 AMN458785:AMN458789 AWJ458785:AWJ458789 BGF458785:BGF458789 BQB458785:BQB458789 BZX458785:BZX458789 CJT458785:CJT458789 CTP458785:CTP458789 DDL458785:DDL458789 DNH458785:DNH458789 DXD458785:DXD458789 EGZ458785:EGZ458789 EQV458785:EQV458789 FAR458785:FAR458789 FKN458785:FKN458789 FUJ458785:FUJ458789 GEF458785:GEF458789 GOB458785:GOB458789 GXX458785:GXX458789 HHT458785:HHT458789 HRP458785:HRP458789 IBL458785:IBL458789 ILH458785:ILH458789 IVD458785:IVD458789 JEZ458785:JEZ458789 JOV458785:JOV458789 JYR458785:JYR458789 KIN458785:KIN458789 KSJ458785:KSJ458789 LCF458785:LCF458789 LMB458785:LMB458789 LVX458785:LVX458789 MFT458785:MFT458789 MPP458785:MPP458789 MZL458785:MZL458789 NJH458785:NJH458789 NTD458785:NTD458789 OCZ458785:OCZ458789 OMV458785:OMV458789 OWR458785:OWR458789 PGN458785:PGN458789 PQJ458785:PQJ458789 QAF458785:QAF458789 QKB458785:QKB458789 QTX458785:QTX458789 RDT458785:RDT458789 RNP458785:RNP458789 RXL458785:RXL458789 SHH458785:SHH458789 SRD458785:SRD458789 TAZ458785:TAZ458789 TKV458785:TKV458789 TUR458785:TUR458789 UEN458785:UEN458789 UOJ458785:UOJ458789 UYF458785:UYF458789 VIB458785:VIB458789 VRX458785:VRX458789 WBT458785:WBT458789 WLP458785:WLP458789 WVL458785:WVL458789 D524321:D524325 IZ524321:IZ524325 SV524321:SV524325 ACR524321:ACR524325 AMN524321:AMN524325 AWJ524321:AWJ524325 BGF524321:BGF524325 BQB524321:BQB524325 BZX524321:BZX524325 CJT524321:CJT524325 CTP524321:CTP524325 DDL524321:DDL524325 DNH524321:DNH524325 DXD524321:DXD524325 EGZ524321:EGZ524325 EQV524321:EQV524325 FAR524321:FAR524325 FKN524321:FKN524325 FUJ524321:FUJ524325 GEF524321:GEF524325 GOB524321:GOB524325 GXX524321:GXX524325 HHT524321:HHT524325 HRP524321:HRP524325 IBL524321:IBL524325 ILH524321:ILH524325 IVD524321:IVD524325 JEZ524321:JEZ524325 JOV524321:JOV524325 JYR524321:JYR524325 KIN524321:KIN524325 KSJ524321:KSJ524325 LCF524321:LCF524325 LMB524321:LMB524325 LVX524321:LVX524325 MFT524321:MFT524325 MPP524321:MPP524325 MZL524321:MZL524325 NJH524321:NJH524325 NTD524321:NTD524325 OCZ524321:OCZ524325 OMV524321:OMV524325 OWR524321:OWR524325 PGN524321:PGN524325 PQJ524321:PQJ524325 QAF524321:QAF524325 QKB524321:QKB524325 QTX524321:QTX524325 RDT524321:RDT524325 RNP524321:RNP524325 RXL524321:RXL524325 SHH524321:SHH524325 SRD524321:SRD524325 TAZ524321:TAZ524325 TKV524321:TKV524325 TUR524321:TUR524325 UEN524321:UEN524325 UOJ524321:UOJ524325 UYF524321:UYF524325 VIB524321:VIB524325 VRX524321:VRX524325 WBT524321:WBT524325 WLP524321:WLP524325 WVL524321:WVL524325 D589857:D589861 IZ589857:IZ589861 SV589857:SV589861 ACR589857:ACR589861 AMN589857:AMN589861 AWJ589857:AWJ589861 BGF589857:BGF589861 BQB589857:BQB589861 BZX589857:BZX589861 CJT589857:CJT589861 CTP589857:CTP589861 DDL589857:DDL589861 DNH589857:DNH589861 DXD589857:DXD589861 EGZ589857:EGZ589861 EQV589857:EQV589861 FAR589857:FAR589861 FKN589857:FKN589861 FUJ589857:FUJ589861 GEF589857:GEF589861 GOB589857:GOB589861 GXX589857:GXX589861 HHT589857:HHT589861 HRP589857:HRP589861 IBL589857:IBL589861 ILH589857:ILH589861 IVD589857:IVD589861 JEZ589857:JEZ589861 JOV589857:JOV589861 JYR589857:JYR589861 KIN589857:KIN589861 KSJ589857:KSJ589861 LCF589857:LCF589861 LMB589857:LMB589861 LVX589857:LVX589861 MFT589857:MFT589861 MPP589857:MPP589861 MZL589857:MZL589861 NJH589857:NJH589861 NTD589857:NTD589861 OCZ589857:OCZ589861 OMV589857:OMV589861 OWR589857:OWR589861 PGN589857:PGN589861 PQJ589857:PQJ589861 QAF589857:QAF589861 QKB589857:QKB589861 QTX589857:QTX589861 RDT589857:RDT589861 RNP589857:RNP589861 RXL589857:RXL589861 SHH589857:SHH589861 SRD589857:SRD589861 TAZ589857:TAZ589861 TKV589857:TKV589861 TUR589857:TUR589861 UEN589857:UEN589861 UOJ589857:UOJ589861 UYF589857:UYF589861 VIB589857:VIB589861 VRX589857:VRX589861 WBT589857:WBT589861 WLP589857:WLP589861 WVL589857:WVL589861 D655393:D655397 IZ655393:IZ655397 SV655393:SV655397 ACR655393:ACR655397 AMN655393:AMN655397 AWJ655393:AWJ655397 BGF655393:BGF655397 BQB655393:BQB655397 BZX655393:BZX655397 CJT655393:CJT655397 CTP655393:CTP655397 DDL655393:DDL655397 DNH655393:DNH655397 DXD655393:DXD655397 EGZ655393:EGZ655397 EQV655393:EQV655397 FAR655393:FAR655397 FKN655393:FKN655397 FUJ655393:FUJ655397 GEF655393:GEF655397 GOB655393:GOB655397 GXX655393:GXX655397 HHT655393:HHT655397 HRP655393:HRP655397 IBL655393:IBL655397 ILH655393:ILH655397 IVD655393:IVD655397 JEZ655393:JEZ655397 JOV655393:JOV655397 JYR655393:JYR655397 KIN655393:KIN655397 KSJ655393:KSJ655397 LCF655393:LCF655397 LMB655393:LMB655397 LVX655393:LVX655397 MFT655393:MFT655397 MPP655393:MPP655397 MZL655393:MZL655397 NJH655393:NJH655397 NTD655393:NTD655397 OCZ655393:OCZ655397 OMV655393:OMV655397 OWR655393:OWR655397 PGN655393:PGN655397 PQJ655393:PQJ655397 QAF655393:QAF655397 QKB655393:QKB655397 QTX655393:QTX655397 RDT655393:RDT655397 RNP655393:RNP655397 RXL655393:RXL655397 SHH655393:SHH655397 SRD655393:SRD655397 TAZ655393:TAZ655397 TKV655393:TKV655397 TUR655393:TUR655397 UEN655393:UEN655397 UOJ655393:UOJ655397 UYF655393:UYF655397 VIB655393:VIB655397 VRX655393:VRX655397 WBT655393:WBT655397 WLP655393:WLP655397 WVL655393:WVL655397 D720929:D720933 IZ720929:IZ720933 SV720929:SV720933 ACR720929:ACR720933 AMN720929:AMN720933 AWJ720929:AWJ720933 BGF720929:BGF720933 BQB720929:BQB720933 BZX720929:BZX720933 CJT720929:CJT720933 CTP720929:CTP720933 DDL720929:DDL720933 DNH720929:DNH720933 DXD720929:DXD720933 EGZ720929:EGZ720933 EQV720929:EQV720933 FAR720929:FAR720933 FKN720929:FKN720933 FUJ720929:FUJ720933 GEF720929:GEF720933 GOB720929:GOB720933 GXX720929:GXX720933 HHT720929:HHT720933 HRP720929:HRP720933 IBL720929:IBL720933 ILH720929:ILH720933 IVD720929:IVD720933 JEZ720929:JEZ720933 JOV720929:JOV720933 JYR720929:JYR720933 KIN720929:KIN720933 KSJ720929:KSJ720933 LCF720929:LCF720933 LMB720929:LMB720933 LVX720929:LVX720933 MFT720929:MFT720933 MPP720929:MPP720933 MZL720929:MZL720933 NJH720929:NJH720933 NTD720929:NTD720933 OCZ720929:OCZ720933 OMV720929:OMV720933 OWR720929:OWR720933 PGN720929:PGN720933 PQJ720929:PQJ720933 QAF720929:QAF720933 QKB720929:QKB720933 QTX720929:QTX720933 RDT720929:RDT720933 RNP720929:RNP720933 RXL720929:RXL720933 SHH720929:SHH720933 SRD720929:SRD720933 TAZ720929:TAZ720933 TKV720929:TKV720933 TUR720929:TUR720933 UEN720929:UEN720933 UOJ720929:UOJ720933 UYF720929:UYF720933 VIB720929:VIB720933 VRX720929:VRX720933 WBT720929:WBT720933 WLP720929:WLP720933 WVL720929:WVL720933 D786465:D786469 IZ786465:IZ786469 SV786465:SV786469 ACR786465:ACR786469 AMN786465:AMN786469 AWJ786465:AWJ786469 BGF786465:BGF786469 BQB786465:BQB786469 BZX786465:BZX786469 CJT786465:CJT786469 CTP786465:CTP786469 DDL786465:DDL786469 DNH786465:DNH786469 DXD786465:DXD786469 EGZ786465:EGZ786469 EQV786465:EQV786469 FAR786465:FAR786469 FKN786465:FKN786469 FUJ786465:FUJ786469 GEF786465:GEF786469 GOB786465:GOB786469 GXX786465:GXX786469 HHT786465:HHT786469 HRP786465:HRP786469 IBL786465:IBL786469 ILH786465:ILH786469 IVD786465:IVD786469 JEZ786465:JEZ786469 JOV786465:JOV786469 JYR786465:JYR786469 KIN786465:KIN786469 KSJ786465:KSJ786469 LCF786465:LCF786469 LMB786465:LMB786469 LVX786465:LVX786469 MFT786465:MFT786469 MPP786465:MPP786469 MZL786465:MZL786469 NJH786465:NJH786469 NTD786465:NTD786469 OCZ786465:OCZ786469 OMV786465:OMV786469 OWR786465:OWR786469 PGN786465:PGN786469 PQJ786465:PQJ786469 QAF786465:QAF786469 QKB786465:QKB786469 QTX786465:QTX786469 RDT786465:RDT786469 RNP786465:RNP786469 RXL786465:RXL786469 SHH786465:SHH786469 SRD786465:SRD786469 TAZ786465:TAZ786469 TKV786465:TKV786469 TUR786465:TUR786469 UEN786465:UEN786469 UOJ786465:UOJ786469 UYF786465:UYF786469 VIB786465:VIB786469 VRX786465:VRX786469 WBT786465:WBT786469 WLP786465:WLP786469 WVL786465:WVL786469 D852001:D852005 IZ852001:IZ852005 SV852001:SV852005 ACR852001:ACR852005 AMN852001:AMN852005 AWJ852001:AWJ852005 BGF852001:BGF852005 BQB852001:BQB852005 BZX852001:BZX852005 CJT852001:CJT852005 CTP852001:CTP852005 DDL852001:DDL852005 DNH852001:DNH852005 DXD852001:DXD852005 EGZ852001:EGZ852005 EQV852001:EQV852005 FAR852001:FAR852005 FKN852001:FKN852005 FUJ852001:FUJ852005 GEF852001:GEF852005 GOB852001:GOB852005 GXX852001:GXX852005 HHT852001:HHT852005 HRP852001:HRP852005 IBL852001:IBL852005 ILH852001:ILH852005 IVD852001:IVD852005 JEZ852001:JEZ852005 JOV852001:JOV852005 JYR852001:JYR852005 KIN852001:KIN852005 KSJ852001:KSJ852005 LCF852001:LCF852005 LMB852001:LMB852005 LVX852001:LVX852005 MFT852001:MFT852005 MPP852001:MPP852005 MZL852001:MZL852005 NJH852001:NJH852005 NTD852001:NTD852005 OCZ852001:OCZ852005 OMV852001:OMV852005 OWR852001:OWR852005 PGN852001:PGN852005 PQJ852001:PQJ852005 QAF852001:QAF852005 QKB852001:QKB852005 QTX852001:QTX852005 RDT852001:RDT852005 RNP852001:RNP852005 RXL852001:RXL852005 SHH852001:SHH852005 SRD852001:SRD852005 TAZ852001:TAZ852005 TKV852001:TKV852005 TUR852001:TUR852005 UEN852001:UEN852005 UOJ852001:UOJ852005 UYF852001:UYF852005 VIB852001:VIB852005 VRX852001:VRX852005 WBT852001:WBT852005 WLP852001:WLP852005 WVL852001:WVL852005 D917537:D917541 IZ917537:IZ917541 SV917537:SV917541 ACR917537:ACR917541 AMN917537:AMN917541 AWJ917537:AWJ917541 BGF917537:BGF917541 BQB917537:BQB917541 BZX917537:BZX917541 CJT917537:CJT917541 CTP917537:CTP917541 DDL917537:DDL917541 DNH917537:DNH917541 DXD917537:DXD917541 EGZ917537:EGZ917541 EQV917537:EQV917541 FAR917537:FAR917541 FKN917537:FKN917541 FUJ917537:FUJ917541 GEF917537:GEF917541 GOB917537:GOB917541 GXX917537:GXX917541 HHT917537:HHT917541 HRP917537:HRP917541 IBL917537:IBL917541 ILH917537:ILH917541 IVD917537:IVD917541 JEZ917537:JEZ917541 JOV917537:JOV917541 JYR917537:JYR917541 KIN917537:KIN917541 KSJ917537:KSJ917541 LCF917537:LCF917541 LMB917537:LMB917541 LVX917537:LVX917541 MFT917537:MFT917541 MPP917537:MPP917541 MZL917537:MZL917541 NJH917537:NJH917541 NTD917537:NTD917541 OCZ917537:OCZ917541 OMV917537:OMV917541 OWR917537:OWR917541 PGN917537:PGN917541 PQJ917537:PQJ917541 QAF917537:QAF917541 QKB917537:QKB917541 QTX917537:QTX917541 RDT917537:RDT917541 RNP917537:RNP917541 RXL917537:RXL917541 SHH917537:SHH917541 SRD917537:SRD917541 TAZ917537:TAZ917541 TKV917537:TKV917541 TUR917537:TUR917541 UEN917537:UEN917541 UOJ917537:UOJ917541 UYF917537:UYF917541 VIB917537:VIB917541 VRX917537:VRX917541 WBT917537:WBT917541 WLP917537:WLP917541 WVL917537:WVL917541 D983073:D983077 IZ983073:IZ983077 SV983073:SV983077 ACR983073:ACR983077 AMN983073:AMN983077 AWJ983073:AWJ983077 BGF983073:BGF983077 BQB983073:BQB983077 BZX983073:BZX983077 CJT983073:CJT983077 CTP983073:CTP983077 DDL983073:DDL983077 DNH983073:DNH983077 DXD983073:DXD983077 EGZ983073:EGZ983077 EQV983073:EQV983077 FAR983073:FAR983077 FKN983073:FKN983077 FUJ983073:FUJ983077 GEF983073:GEF983077 GOB983073:GOB983077 GXX983073:GXX983077 HHT983073:HHT983077 HRP983073:HRP983077 IBL983073:IBL983077 ILH983073:ILH983077 IVD983073:IVD983077 JEZ983073:JEZ983077 JOV983073:JOV983077 JYR983073:JYR983077 KIN983073:KIN983077 KSJ983073:KSJ983077 LCF983073:LCF983077 LMB983073:LMB983077 LVX983073:LVX983077 MFT983073:MFT983077 MPP983073:MPP983077 MZL983073:MZL983077 NJH983073:NJH983077 NTD983073:NTD983077 OCZ983073:OCZ983077 OMV983073:OMV983077 OWR983073:OWR983077 PGN983073:PGN983077 PQJ983073:PQJ983077 QAF983073:QAF983077 QKB983073:QKB983077 QTX983073:QTX983077 RDT983073:RDT983077 RNP983073:RNP983077 RXL983073:RXL983077 SHH983073:SHH983077 SRD983073:SRD983077 TAZ983073:TAZ983077 TKV983073:TKV983077 TUR983073:TUR983077 UEN983073:UEN983077 UOJ983073:UOJ983077 UYF983073:UYF983077 VIB983073:VIB983077 VRX983073:VRX983077 WBT983073:WBT983077 WLP983073:WLP983077 WVL983073:WVL983077 D47:D50 IZ47:IZ50 SV47:SV50 ACR47:ACR50 AMN47:AMN50 AWJ47:AWJ50 BGF47:BGF50 BQB47:BQB50 BZX47:BZX50 CJT47:CJT50 CTP47:CTP50 DDL47:DDL50 DNH47:DNH50 DXD47:DXD50 EGZ47:EGZ50 EQV47:EQV50 FAR47:FAR50 FKN47:FKN50 FUJ47:FUJ50 GEF47:GEF50 GOB47:GOB50 GXX47:GXX50 HHT47:HHT50 HRP47:HRP50 IBL47:IBL50 ILH47:ILH50 IVD47:IVD50 JEZ47:JEZ50 JOV47:JOV50 JYR47:JYR50 KIN47:KIN50 KSJ47:KSJ50 LCF47:LCF50 LMB47:LMB50 LVX47:LVX50 MFT47:MFT50 MPP47:MPP50 MZL47:MZL50 NJH47:NJH50 NTD47:NTD50 OCZ47:OCZ50 OMV47:OMV50 OWR47:OWR50 PGN47:PGN50 PQJ47:PQJ50 QAF47:QAF50 QKB47:QKB50 QTX47:QTX50 RDT47:RDT50 RNP47:RNP50 RXL47:RXL50 SHH47:SHH50 SRD47:SRD50 TAZ47:TAZ50 TKV47:TKV50 TUR47:TUR50 UEN47:UEN50 UOJ47:UOJ50 UYF47:UYF50 VIB47:VIB50 VRX47:VRX50 WBT47:WBT50 WLP47:WLP50 WVL47:WVL50 D65583:D65586 IZ65583:IZ65586 SV65583:SV65586 ACR65583:ACR65586 AMN65583:AMN65586 AWJ65583:AWJ65586 BGF65583:BGF65586 BQB65583:BQB65586 BZX65583:BZX65586 CJT65583:CJT65586 CTP65583:CTP65586 DDL65583:DDL65586 DNH65583:DNH65586 DXD65583:DXD65586 EGZ65583:EGZ65586 EQV65583:EQV65586 FAR65583:FAR65586 FKN65583:FKN65586 FUJ65583:FUJ65586 GEF65583:GEF65586 GOB65583:GOB65586 GXX65583:GXX65586 HHT65583:HHT65586 HRP65583:HRP65586 IBL65583:IBL65586 ILH65583:ILH65586 IVD65583:IVD65586 JEZ65583:JEZ65586 JOV65583:JOV65586 JYR65583:JYR65586 KIN65583:KIN65586 KSJ65583:KSJ65586 LCF65583:LCF65586 LMB65583:LMB65586 LVX65583:LVX65586 MFT65583:MFT65586 MPP65583:MPP65586 MZL65583:MZL65586 NJH65583:NJH65586 NTD65583:NTD65586 OCZ65583:OCZ65586 OMV65583:OMV65586 OWR65583:OWR65586 PGN65583:PGN65586 PQJ65583:PQJ65586 QAF65583:QAF65586 QKB65583:QKB65586 QTX65583:QTX65586 RDT65583:RDT65586 RNP65583:RNP65586 RXL65583:RXL65586 SHH65583:SHH65586 SRD65583:SRD65586 TAZ65583:TAZ65586 TKV65583:TKV65586 TUR65583:TUR65586 UEN65583:UEN65586 UOJ65583:UOJ65586 UYF65583:UYF65586 VIB65583:VIB65586 VRX65583:VRX65586 WBT65583:WBT65586 WLP65583:WLP65586 WVL65583:WVL65586 D131119:D131122 IZ131119:IZ131122 SV131119:SV131122 ACR131119:ACR131122 AMN131119:AMN131122 AWJ131119:AWJ131122 BGF131119:BGF131122 BQB131119:BQB131122 BZX131119:BZX131122 CJT131119:CJT131122 CTP131119:CTP131122 DDL131119:DDL131122 DNH131119:DNH131122 DXD131119:DXD131122 EGZ131119:EGZ131122 EQV131119:EQV131122 FAR131119:FAR131122 FKN131119:FKN131122 FUJ131119:FUJ131122 GEF131119:GEF131122 GOB131119:GOB131122 GXX131119:GXX131122 HHT131119:HHT131122 HRP131119:HRP131122 IBL131119:IBL131122 ILH131119:ILH131122 IVD131119:IVD131122 JEZ131119:JEZ131122 JOV131119:JOV131122 JYR131119:JYR131122 KIN131119:KIN131122 KSJ131119:KSJ131122 LCF131119:LCF131122 LMB131119:LMB131122 LVX131119:LVX131122 MFT131119:MFT131122 MPP131119:MPP131122 MZL131119:MZL131122 NJH131119:NJH131122 NTD131119:NTD131122 OCZ131119:OCZ131122 OMV131119:OMV131122 OWR131119:OWR131122 PGN131119:PGN131122 PQJ131119:PQJ131122 QAF131119:QAF131122 QKB131119:QKB131122 QTX131119:QTX131122 RDT131119:RDT131122 RNP131119:RNP131122 RXL131119:RXL131122 SHH131119:SHH131122 SRD131119:SRD131122 TAZ131119:TAZ131122 TKV131119:TKV131122 TUR131119:TUR131122 UEN131119:UEN131122 UOJ131119:UOJ131122 UYF131119:UYF131122 VIB131119:VIB131122 VRX131119:VRX131122 WBT131119:WBT131122 WLP131119:WLP131122 WVL131119:WVL131122 D196655:D196658 IZ196655:IZ196658 SV196655:SV196658 ACR196655:ACR196658 AMN196655:AMN196658 AWJ196655:AWJ196658 BGF196655:BGF196658 BQB196655:BQB196658 BZX196655:BZX196658 CJT196655:CJT196658 CTP196655:CTP196658 DDL196655:DDL196658 DNH196655:DNH196658 DXD196655:DXD196658 EGZ196655:EGZ196658 EQV196655:EQV196658 FAR196655:FAR196658 FKN196655:FKN196658 FUJ196655:FUJ196658 GEF196655:GEF196658 GOB196655:GOB196658 GXX196655:GXX196658 HHT196655:HHT196658 HRP196655:HRP196658 IBL196655:IBL196658 ILH196655:ILH196658 IVD196655:IVD196658 JEZ196655:JEZ196658 JOV196655:JOV196658 JYR196655:JYR196658 KIN196655:KIN196658 KSJ196655:KSJ196658 LCF196655:LCF196658 LMB196655:LMB196658 LVX196655:LVX196658 MFT196655:MFT196658 MPP196655:MPP196658 MZL196655:MZL196658 NJH196655:NJH196658 NTD196655:NTD196658 OCZ196655:OCZ196658 OMV196655:OMV196658 OWR196655:OWR196658 PGN196655:PGN196658 PQJ196655:PQJ196658 QAF196655:QAF196658 QKB196655:QKB196658 QTX196655:QTX196658 RDT196655:RDT196658 RNP196655:RNP196658 RXL196655:RXL196658 SHH196655:SHH196658 SRD196655:SRD196658 TAZ196655:TAZ196658 TKV196655:TKV196658 TUR196655:TUR196658 UEN196655:UEN196658 UOJ196655:UOJ196658 UYF196655:UYF196658 VIB196655:VIB196658 VRX196655:VRX196658 WBT196655:WBT196658 WLP196655:WLP196658 WVL196655:WVL196658 D262191:D262194 IZ262191:IZ262194 SV262191:SV262194 ACR262191:ACR262194 AMN262191:AMN262194 AWJ262191:AWJ262194 BGF262191:BGF262194 BQB262191:BQB262194 BZX262191:BZX262194 CJT262191:CJT262194 CTP262191:CTP262194 DDL262191:DDL262194 DNH262191:DNH262194 DXD262191:DXD262194 EGZ262191:EGZ262194 EQV262191:EQV262194 FAR262191:FAR262194 FKN262191:FKN262194 FUJ262191:FUJ262194 GEF262191:GEF262194 GOB262191:GOB262194 GXX262191:GXX262194 HHT262191:HHT262194 HRP262191:HRP262194 IBL262191:IBL262194 ILH262191:ILH262194 IVD262191:IVD262194 JEZ262191:JEZ262194 JOV262191:JOV262194 JYR262191:JYR262194 KIN262191:KIN262194 KSJ262191:KSJ262194 LCF262191:LCF262194 LMB262191:LMB262194 LVX262191:LVX262194 MFT262191:MFT262194 MPP262191:MPP262194 MZL262191:MZL262194 NJH262191:NJH262194 NTD262191:NTD262194 OCZ262191:OCZ262194 OMV262191:OMV262194 OWR262191:OWR262194 PGN262191:PGN262194 PQJ262191:PQJ262194 QAF262191:QAF262194 QKB262191:QKB262194 QTX262191:QTX262194 RDT262191:RDT262194 RNP262191:RNP262194 RXL262191:RXL262194 SHH262191:SHH262194 SRD262191:SRD262194 TAZ262191:TAZ262194 TKV262191:TKV262194 TUR262191:TUR262194 UEN262191:UEN262194 UOJ262191:UOJ262194 UYF262191:UYF262194 VIB262191:VIB262194 VRX262191:VRX262194 WBT262191:WBT262194 WLP262191:WLP262194 WVL262191:WVL262194 D327727:D327730 IZ327727:IZ327730 SV327727:SV327730 ACR327727:ACR327730 AMN327727:AMN327730 AWJ327727:AWJ327730 BGF327727:BGF327730 BQB327727:BQB327730 BZX327727:BZX327730 CJT327727:CJT327730 CTP327727:CTP327730 DDL327727:DDL327730 DNH327727:DNH327730 DXD327727:DXD327730 EGZ327727:EGZ327730 EQV327727:EQV327730 FAR327727:FAR327730 FKN327727:FKN327730 FUJ327727:FUJ327730 GEF327727:GEF327730 GOB327727:GOB327730 GXX327727:GXX327730 HHT327727:HHT327730 HRP327727:HRP327730 IBL327727:IBL327730 ILH327727:ILH327730 IVD327727:IVD327730 JEZ327727:JEZ327730 JOV327727:JOV327730 JYR327727:JYR327730 KIN327727:KIN327730 KSJ327727:KSJ327730 LCF327727:LCF327730 LMB327727:LMB327730 LVX327727:LVX327730 MFT327727:MFT327730 MPP327727:MPP327730 MZL327727:MZL327730 NJH327727:NJH327730 NTD327727:NTD327730 OCZ327727:OCZ327730 OMV327727:OMV327730 OWR327727:OWR327730 PGN327727:PGN327730 PQJ327727:PQJ327730 QAF327727:QAF327730 QKB327727:QKB327730 QTX327727:QTX327730 RDT327727:RDT327730 RNP327727:RNP327730 RXL327727:RXL327730 SHH327727:SHH327730 SRD327727:SRD327730 TAZ327727:TAZ327730 TKV327727:TKV327730 TUR327727:TUR327730 UEN327727:UEN327730 UOJ327727:UOJ327730 UYF327727:UYF327730 VIB327727:VIB327730 VRX327727:VRX327730 WBT327727:WBT327730 WLP327727:WLP327730 WVL327727:WVL327730 D393263:D393266 IZ393263:IZ393266 SV393263:SV393266 ACR393263:ACR393266 AMN393263:AMN393266 AWJ393263:AWJ393266 BGF393263:BGF393266 BQB393263:BQB393266 BZX393263:BZX393266 CJT393263:CJT393266 CTP393263:CTP393266 DDL393263:DDL393266 DNH393263:DNH393266 DXD393263:DXD393266 EGZ393263:EGZ393266 EQV393263:EQV393266 FAR393263:FAR393266 FKN393263:FKN393266 FUJ393263:FUJ393266 GEF393263:GEF393266 GOB393263:GOB393266 GXX393263:GXX393266 HHT393263:HHT393266 HRP393263:HRP393266 IBL393263:IBL393266 ILH393263:ILH393266 IVD393263:IVD393266 JEZ393263:JEZ393266 JOV393263:JOV393266 JYR393263:JYR393266 KIN393263:KIN393266 KSJ393263:KSJ393266 LCF393263:LCF393266 LMB393263:LMB393266 LVX393263:LVX393266 MFT393263:MFT393266 MPP393263:MPP393266 MZL393263:MZL393266 NJH393263:NJH393266 NTD393263:NTD393266 OCZ393263:OCZ393266 OMV393263:OMV393266 OWR393263:OWR393266 PGN393263:PGN393266 PQJ393263:PQJ393266 QAF393263:QAF393266 QKB393263:QKB393266 QTX393263:QTX393266 RDT393263:RDT393266 RNP393263:RNP393266 RXL393263:RXL393266 SHH393263:SHH393266 SRD393263:SRD393266 TAZ393263:TAZ393266 TKV393263:TKV393266 TUR393263:TUR393266 UEN393263:UEN393266 UOJ393263:UOJ393266 UYF393263:UYF393266 VIB393263:VIB393266 VRX393263:VRX393266 WBT393263:WBT393266 WLP393263:WLP393266 WVL393263:WVL393266 D458799:D458802 IZ458799:IZ458802 SV458799:SV458802 ACR458799:ACR458802 AMN458799:AMN458802 AWJ458799:AWJ458802 BGF458799:BGF458802 BQB458799:BQB458802 BZX458799:BZX458802 CJT458799:CJT458802 CTP458799:CTP458802 DDL458799:DDL458802 DNH458799:DNH458802 DXD458799:DXD458802 EGZ458799:EGZ458802 EQV458799:EQV458802 FAR458799:FAR458802 FKN458799:FKN458802 FUJ458799:FUJ458802 GEF458799:GEF458802 GOB458799:GOB458802 GXX458799:GXX458802 HHT458799:HHT458802 HRP458799:HRP458802 IBL458799:IBL458802 ILH458799:ILH458802 IVD458799:IVD458802 JEZ458799:JEZ458802 JOV458799:JOV458802 JYR458799:JYR458802 KIN458799:KIN458802 KSJ458799:KSJ458802 LCF458799:LCF458802 LMB458799:LMB458802 LVX458799:LVX458802 MFT458799:MFT458802 MPP458799:MPP458802 MZL458799:MZL458802 NJH458799:NJH458802 NTD458799:NTD458802 OCZ458799:OCZ458802 OMV458799:OMV458802 OWR458799:OWR458802 PGN458799:PGN458802 PQJ458799:PQJ458802 QAF458799:QAF458802 QKB458799:QKB458802 QTX458799:QTX458802 RDT458799:RDT458802 RNP458799:RNP458802 RXL458799:RXL458802 SHH458799:SHH458802 SRD458799:SRD458802 TAZ458799:TAZ458802 TKV458799:TKV458802 TUR458799:TUR458802 UEN458799:UEN458802 UOJ458799:UOJ458802 UYF458799:UYF458802 VIB458799:VIB458802 VRX458799:VRX458802 WBT458799:WBT458802 WLP458799:WLP458802 WVL458799:WVL458802 D524335:D524338 IZ524335:IZ524338 SV524335:SV524338 ACR524335:ACR524338 AMN524335:AMN524338 AWJ524335:AWJ524338 BGF524335:BGF524338 BQB524335:BQB524338 BZX524335:BZX524338 CJT524335:CJT524338 CTP524335:CTP524338 DDL524335:DDL524338 DNH524335:DNH524338 DXD524335:DXD524338 EGZ524335:EGZ524338 EQV524335:EQV524338 FAR524335:FAR524338 FKN524335:FKN524338 FUJ524335:FUJ524338 GEF524335:GEF524338 GOB524335:GOB524338 GXX524335:GXX524338 HHT524335:HHT524338 HRP524335:HRP524338 IBL524335:IBL524338 ILH524335:ILH524338 IVD524335:IVD524338 JEZ524335:JEZ524338 JOV524335:JOV524338 JYR524335:JYR524338 KIN524335:KIN524338 KSJ524335:KSJ524338 LCF524335:LCF524338 LMB524335:LMB524338 LVX524335:LVX524338 MFT524335:MFT524338 MPP524335:MPP524338 MZL524335:MZL524338 NJH524335:NJH524338 NTD524335:NTD524338 OCZ524335:OCZ524338 OMV524335:OMV524338 OWR524335:OWR524338 PGN524335:PGN524338 PQJ524335:PQJ524338 QAF524335:QAF524338 QKB524335:QKB524338 QTX524335:QTX524338 RDT524335:RDT524338 RNP524335:RNP524338 RXL524335:RXL524338 SHH524335:SHH524338 SRD524335:SRD524338 TAZ524335:TAZ524338 TKV524335:TKV524338 TUR524335:TUR524338 UEN524335:UEN524338 UOJ524335:UOJ524338 UYF524335:UYF524338 VIB524335:VIB524338 VRX524335:VRX524338 WBT524335:WBT524338 WLP524335:WLP524338 WVL524335:WVL524338 D589871:D589874 IZ589871:IZ589874 SV589871:SV589874 ACR589871:ACR589874 AMN589871:AMN589874 AWJ589871:AWJ589874 BGF589871:BGF589874 BQB589871:BQB589874 BZX589871:BZX589874 CJT589871:CJT589874 CTP589871:CTP589874 DDL589871:DDL589874 DNH589871:DNH589874 DXD589871:DXD589874 EGZ589871:EGZ589874 EQV589871:EQV589874 FAR589871:FAR589874 FKN589871:FKN589874 FUJ589871:FUJ589874 GEF589871:GEF589874 GOB589871:GOB589874 GXX589871:GXX589874 HHT589871:HHT589874 HRP589871:HRP589874 IBL589871:IBL589874 ILH589871:ILH589874 IVD589871:IVD589874 JEZ589871:JEZ589874 JOV589871:JOV589874 JYR589871:JYR589874 KIN589871:KIN589874 KSJ589871:KSJ589874 LCF589871:LCF589874 LMB589871:LMB589874 LVX589871:LVX589874 MFT589871:MFT589874 MPP589871:MPP589874 MZL589871:MZL589874 NJH589871:NJH589874 NTD589871:NTD589874 OCZ589871:OCZ589874 OMV589871:OMV589874 OWR589871:OWR589874 PGN589871:PGN589874 PQJ589871:PQJ589874 QAF589871:QAF589874 QKB589871:QKB589874 QTX589871:QTX589874 RDT589871:RDT589874 RNP589871:RNP589874 RXL589871:RXL589874 SHH589871:SHH589874 SRD589871:SRD589874 TAZ589871:TAZ589874 TKV589871:TKV589874 TUR589871:TUR589874 UEN589871:UEN589874 UOJ589871:UOJ589874 UYF589871:UYF589874 VIB589871:VIB589874 VRX589871:VRX589874 WBT589871:WBT589874 WLP589871:WLP589874 WVL589871:WVL589874 D655407:D655410 IZ655407:IZ655410 SV655407:SV655410 ACR655407:ACR655410 AMN655407:AMN655410 AWJ655407:AWJ655410 BGF655407:BGF655410 BQB655407:BQB655410 BZX655407:BZX655410 CJT655407:CJT655410 CTP655407:CTP655410 DDL655407:DDL655410 DNH655407:DNH655410 DXD655407:DXD655410 EGZ655407:EGZ655410 EQV655407:EQV655410 FAR655407:FAR655410 FKN655407:FKN655410 FUJ655407:FUJ655410 GEF655407:GEF655410 GOB655407:GOB655410 GXX655407:GXX655410 HHT655407:HHT655410 HRP655407:HRP655410 IBL655407:IBL655410 ILH655407:ILH655410 IVD655407:IVD655410 JEZ655407:JEZ655410 JOV655407:JOV655410 JYR655407:JYR655410 KIN655407:KIN655410 KSJ655407:KSJ655410 LCF655407:LCF655410 LMB655407:LMB655410 LVX655407:LVX655410 MFT655407:MFT655410 MPP655407:MPP655410 MZL655407:MZL655410 NJH655407:NJH655410 NTD655407:NTD655410 OCZ655407:OCZ655410 OMV655407:OMV655410 OWR655407:OWR655410 PGN655407:PGN655410 PQJ655407:PQJ655410 QAF655407:QAF655410 QKB655407:QKB655410 QTX655407:QTX655410 RDT655407:RDT655410 RNP655407:RNP655410 RXL655407:RXL655410 SHH655407:SHH655410 SRD655407:SRD655410 TAZ655407:TAZ655410 TKV655407:TKV655410 TUR655407:TUR655410 UEN655407:UEN655410 UOJ655407:UOJ655410 UYF655407:UYF655410 VIB655407:VIB655410 VRX655407:VRX655410 WBT655407:WBT655410 WLP655407:WLP655410 WVL655407:WVL655410 D720943:D720946 IZ720943:IZ720946 SV720943:SV720946 ACR720943:ACR720946 AMN720943:AMN720946 AWJ720943:AWJ720946 BGF720943:BGF720946 BQB720943:BQB720946 BZX720943:BZX720946 CJT720943:CJT720946 CTP720943:CTP720946 DDL720943:DDL720946 DNH720943:DNH720946 DXD720943:DXD720946 EGZ720943:EGZ720946 EQV720943:EQV720946 FAR720943:FAR720946 FKN720943:FKN720946 FUJ720943:FUJ720946 GEF720943:GEF720946 GOB720943:GOB720946 GXX720943:GXX720946 HHT720943:HHT720946 HRP720943:HRP720946 IBL720943:IBL720946 ILH720943:ILH720946 IVD720943:IVD720946 JEZ720943:JEZ720946 JOV720943:JOV720946 JYR720943:JYR720946 KIN720943:KIN720946 KSJ720943:KSJ720946 LCF720943:LCF720946 LMB720943:LMB720946 LVX720943:LVX720946 MFT720943:MFT720946 MPP720943:MPP720946 MZL720943:MZL720946 NJH720943:NJH720946 NTD720943:NTD720946 OCZ720943:OCZ720946 OMV720943:OMV720946 OWR720943:OWR720946 PGN720943:PGN720946 PQJ720943:PQJ720946 QAF720943:QAF720946 QKB720943:QKB720946 QTX720943:QTX720946 RDT720943:RDT720946 RNP720943:RNP720946 RXL720943:RXL720946 SHH720943:SHH720946 SRD720943:SRD720946 TAZ720943:TAZ720946 TKV720943:TKV720946 TUR720943:TUR720946 UEN720943:UEN720946 UOJ720943:UOJ720946 UYF720943:UYF720946 VIB720943:VIB720946 VRX720943:VRX720946 WBT720943:WBT720946 WLP720943:WLP720946 WVL720943:WVL720946 D786479:D786482 IZ786479:IZ786482 SV786479:SV786482 ACR786479:ACR786482 AMN786479:AMN786482 AWJ786479:AWJ786482 BGF786479:BGF786482 BQB786479:BQB786482 BZX786479:BZX786482 CJT786479:CJT786482 CTP786479:CTP786482 DDL786479:DDL786482 DNH786479:DNH786482 DXD786479:DXD786482 EGZ786479:EGZ786482 EQV786479:EQV786482 FAR786479:FAR786482 FKN786479:FKN786482 FUJ786479:FUJ786482 GEF786479:GEF786482 GOB786479:GOB786482 GXX786479:GXX786482 HHT786479:HHT786482 HRP786479:HRP786482 IBL786479:IBL786482 ILH786479:ILH786482 IVD786479:IVD786482 JEZ786479:JEZ786482 JOV786479:JOV786482 JYR786479:JYR786482 KIN786479:KIN786482 KSJ786479:KSJ786482 LCF786479:LCF786482 LMB786479:LMB786482 LVX786479:LVX786482 MFT786479:MFT786482 MPP786479:MPP786482 MZL786479:MZL786482 NJH786479:NJH786482 NTD786479:NTD786482 OCZ786479:OCZ786482 OMV786479:OMV786482 OWR786479:OWR786482 PGN786479:PGN786482 PQJ786479:PQJ786482 QAF786479:QAF786482 QKB786479:QKB786482 QTX786479:QTX786482 RDT786479:RDT786482 RNP786479:RNP786482 RXL786479:RXL786482 SHH786479:SHH786482 SRD786479:SRD786482 TAZ786479:TAZ786482 TKV786479:TKV786482 TUR786479:TUR786482 UEN786479:UEN786482 UOJ786479:UOJ786482 UYF786479:UYF786482 VIB786479:VIB786482 VRX786479:VRX786482 WBT786479:WBT786482 WLP786479:WLP786482 WVL786479:WVL786482 D852015:D852018 IZ852015:IZ852018 SV852015:SV852018 ACR852015:ACR852018 AMN852015:AMN852018 AWJ852015:AWJ852018 BGF852015:BGF852018 BQB852015:BQB852018 BZX852015:BZX852018 CJT852015:CJT852018 CTP852015:CTP852018 DDL852015:DDL852018 DNH852015:DNH852018 DXD852015:DXD852018 EGZ852015:EGZ852018 EQV852015:EQV852018 FAR852015:FAR852018 FKN852015:FKN852018 FUJ852015:FUJ852018 GEF852015:GEF852018 GOB852015:GOB852018 GXX852015:GXX852018 HHT852015:HHT852018 HRP852015:HRP852018 IBL852015:IBL852018 ILH852015:ILH852018 IVD852015:IVD852018 JEZ852015:JEZ852018 JOV852015:JOV852018 JYR852015:JYR852018 KIN852015:KIN852018 KSJ852015:KSJ852018 LCF852015:LCF852018 LMB852015:LMB852018 LVX852015:LVX852018 MFT852015:MFT852018 MPP852015:MPP852018 MZL852015:MZL852018 NJH852015:NJH852018 NTD852015:NTD852018 OCZ852015:OCZ852018 OMV852015:OMV852018 OWR852015:OWR852018 PGN852015:PGN852018 PQJ852015:PQJ852018 QAF852015:QAF852018 QKB852015:QKB852018 QTX852015:QTX852018 RDT852015:RDT852018 RNP852015:RNP852018 RXL852015:RXL852018 SHH852015:SHH852018 SRD852015:SRD852018 TAZ852015:TAZ852018 TKV852015:TKV852018 TUR852015:TUR852018 UEN852015:UEN852018 UOJ852015:UOJ852018 UYF852015:UYF852018 VIB852015:VIB852018 VRX852015:VRX852018 WBT852015:WBT852018 WLP852015:WLP852018 WVL852015:WVL852018 D917551:D917554 IZ917551:IZ917554 SV917551:SV917554 ACR917551:ACR917554 AMN917551:AMN917554 AWJ917551:AWJ917554 BGF917551:BGF917554 BQB917551:BQB917554 BZX917551:BZX917554 CJT917551:CJT917554 CTP917551:CTP917554 DDL917551:DDL917554 DNH917551:DNH917554 DXD917551:DXD917554 EGZ917551:EGZ917554 EQV917551:EQV917554 FAR917551:FAR917554 FKN917551:FKN917554 FUJ917551:FUJ917554 GEF917551:GEF917554 GOB917551:GOB917554 GXX917551:GXX917554 HHT917551:HHT917554 HRP917551:HRP917554 IBL917551:IBL917554 ILH917551:ILH917554 IVD917551:IVD917554 JEZ917551:JEZ917554 JOV917551:JOV917554 JYR917551:JYR917554 KIN917551:KIN917554 KSJ917551:KSJ917554 LCF917551:LCF917554 LMB917551:LMB917554 LVX917551:LVX917554 MFT917551:MFT917554 MPP917551:MPP917554 MZL917551:MZL917554 NJH917551:NJH917554 NTD917551:NTD917554 OCZ917551:OCZ917554 OMV917551:OMV917554 OWR917551:OWR917554 PGN917551:PGN917554 PQJ917551:PQJ917554 QAF917551:QAF917554 QKB917551:QKB917554 QTX917551:QTX917554 RDT917551:RDT917554 RNP917551:RNP917554 RXL917551:RXL917554 SHH917551:SHH917554 SRD917551:SRD917554 TAZ917551:TAZ917554 TKV917551:TKV917554 TUR917551:TUR917554 UEN917551:UEN917554 UOJ917551:UOJ917554 UYF917551:UYF917554 VIB917551:VIB917554 VRX917551:VRX917554 WBT917551:WBT917554 WLP917551:WLP917554 WVL917551:WVL917554 D983087:D983090 IZ983087:IZ983090 SV983087:SV983090 ACR983087:ACR983090 AMN983087:AMN983090 AWJ983087:AWJ983090 BGF983087:BGF983090 BQB983087:BQB983090 BZX983087:BZX983090 CJT983087:CJT983090 CTP983087:CTP983090 DDL983087:DDL983090 DNH983087:DNH983090 DXD983087:DXD983090 EGZ983087:EGZ983090 EQV983087:EQV983090 FAR983087:FAR983090 FKN983087:FKN983090 FUJ983087:FUJ983090 GEF983087:GEF983090 GOB983087:GOB983090 GXX983087:GXX983090 HHT983087:HHT983090 HRP983087:HRP983090 IBL983087:IBL983090 ILH983087:ILH983090 IVD983087:IVD983090 JEZ983087:JEZ983090 JOV983087:JOV983090 JYR983087:JYR983090 KIN983087:KIN983090 KSJ983087:KSJ983090 LCF983087:LCF983090 LMB983087:LMB983090 LVX983087:LVX983090 MFT983087:MFT983090 MPP983087:MPP983090 MZL983087:MZL983090 NJH983087:NJH983090 NTD983087:NTD983090 OCZ983087:OCZ983090 OMV983087:OMV983090 OWR983087:OWR983090 PGN983087:PGN983090 PQJ983087:PQJ983090 QAF983087:QAF983090 QKB983087:QKB983090 QTX983087:QTX983090 RDT983087:RDT983090 RNP983087:RNP983090 RXL983087:RXL983090 SHH983087:SHH983090 SRD983087:SRD983090 TAZ983087:TAZ983090 TKV983087:TKV983090 TUR983087:TUR983090 UEN983087:UEN983090 UOJ983087:UOJ983090 UYF983087:UYF983090 VIB983087:VIB983090 VRX983087:VRX983090 WBT983087:WBT983090 WLP983087:WLP983090 WVL983087:WVL983090 D41:D45 IZ41:IZ45 SV41:SV45 ACR41:ACR45 AMN41:AMN45 AWJ41:AWJ45 BGF41:BGF45 BQB41:BQB45 BZX41:BZX45 CJT41:CJT45 CTP41:CTP45 DDL41:DDL45 DNH41:DNH45 DXD41:DXD45 EGZ41:EGZ45 EQV41:EQV45 FAR41:FAR45 FKN41:FKN45 FUJ41:FUJ45 GEF41:GEF45 GOB41:GOB45 GXX41:GXX45 HHT41:HHT45 HRP41:HRP45 IBL41:IBL45 ILH41:ILH45 IVD41:IVD45 JEZ41:JEZ45 JOV41:JOV45 JYR41:JYR45 KIN41:KIN45 KSJ41:KSJ45 LCF41:LCF45 LMB41:LMB45 LVX41:LVX45 MFT41:MFT45 MPP41:MPP45 MZL41:MZL45 NJH41:NJH45 NTD41:NTD45 OCZ41:OCZ45 OMV41:OMV45 OWR41:OWR45 PGN41:PGN45 PQJ41:PQJ45 QAF41:QAF45 QKB41:QKB45 QTX41:QTX45 RDT41:RDT45 RNP41:RNP45 RXL41:RXL45 SHH41:SHH45 SRD41:SRD45 TAZ41:TAZ45 TKV41:TKV45 TUR41:TUR45 UEN41:UEN45 UOJ41:UOJ45 UYF41:UYF45 VIB41:VIB45 VRX41:VRX45 WBT41:WBT45 WLP41:WLP45 WVL41:WVL45 D65577:D65581 IZ65577:IZ65581 SV65577:SV65581 ACR65577:ACR65581 AMN65577:AMN65581 AWJ65577:AWJ65581 BGF65577:BGF65581 BQB65577:BQB65581 BZX65577:BZX65581 CJT65577:CJT65581 CTP65577:CTP65581 DDL65577:DDL65581 DNH65577:DNH65581 DXD65577:DXD65581 EGZ65577:EGZ65581 EQV65577:EQV65581 FAR65577:FAR65581 FKN65577:FKN65581 FUJ65577:FUJ65581 GEF65577:GEF65581 GOB65577:GOB65581 GXX65577:GXX65581 HHT65577:HHT65581 HRP65577:HRP65581 IBL65577:IBL65581 ILH65577:ILH65581 IVD65577:IVD65581 JEZ65577:JEZ65581 JOV65577:JOV65581 JYR65577:JYR65581 KIN65577:KIN65581 KSJ65577:KSJ65581 LCF65577:LCF65581 LMB65577:LMB65581 LVX65577:LVX65581 MFT65577:MFT65581 MPP65577:MPP65581 MZL65577:MZL65581 NJH65577:NJH65581 NTD65577:NTD65581 OCZ65577:OCZ65581 OMV65577:OMV65581 OWR65577:OWR65581 PGN65577:PGN65581 PQJ65577:PQJ65581 QAF65577:QAF65581 QKB65577:QKB65581 QTX65577:QTX65581 RDT65577:RDT65581 RNP65577:RNP65581 RXL65577:RXL65581 SHH65577:SHH65581 SRD65577:SRD65581 TAZ65577:TAZ65581 TKV65577:TKV65581 TUR65577:TUR65581 UEN65577:UEN65581 UOJ65577:UOJ65581 UYF65577:UYF65581 VIB65577:VIB65581 VRX65577:VRX65581 WBT65577:WBT65581 WLP65577:WLP65581 WVL65577:WVL65581 D131113:D131117 IZ131113:IZ131117 SV131113:SV131117 ACR131113:ACR131117 AMN131113:AMN131117 AWJ131113:AWJ131117 BGF131113:BGF131117 BQB131113:BQB131117 BZX131113:BZX131117 CJT131113:CJT131117 CTP131113:CTP131117 DDL131113:DDL131117 DNH131113:DNH131117 DXD131113:DXD131117 EGZ131113:EGZ131117 EQV131113:EQV131117 FAR131113:FAR131117 FKN131113:FKN131117 FUJ131113:FUJ131117 GEF131113:GEF131117 GOB131113:GOB131117 GXX131113:GXX131117 HHT131113:HHT131117 HRP131113:HRP131117 IBL131113:IBL131117 ILH131113:ILH131117 IVD131113:IVD131117 JEZ131113:JEZ131117 JOV131113:JOV131117 JYR131113:JYR131117 KIN131113:KIN131117 KSJ131113:KSJ131117 LCF131113:LCF131117 LMB131113:LMB131117 LVX131113:LVX131117 MFT131113:MFT131117 MPP131113:MPP131117 MZL131113:MZL131117 NJH131113:NJH131117 NTD131113:NTD131117 OCZ131113:OCZ131117 OMV131113:OMV131117 OWR131113:OWR131117 PGN131113:PGN131117 PQJ131113:PQJ131117 QAF131113:QAF131117 QKB131113:QKB131117 QTX131113:QTX131117 RDT131113:RDT131117 RNP131113:RNP131117 RXL131113:RXL131117 SHH131113:SHH131117 SRD131113:SRD131117 TAZ131113:TAZ131117 TKV131113:TKV131117 TUR131113:TUR131117 UEN131113:UEN131117 UOJ131113:UOJ131117 UYF131113:UYF131117 VIB131113:VIB131117 VRX131113:VRX131117 WBT131113:WBT131117 WLP131113:WLP131117 WVL131113:WVL131117 D196649:D196653 IZ196649:IZ196653 SV196649:SV196653 ACR196649:ACR196653 AMN196649:AMN196653 AWJ196649:AWJ196653 BGF196649:BGF196653 BQB196649:BQB196653 BZX196649:BZX196653 CJT196649:CJT196653 CTP196649:CTP196653 DDL196649:DDL196653 DNH196649:DNH196653 DXD196649:DXD196653 EGZ196649:EGZ196653 EQV196649:EQV196653 FAR196649:FAR196653 FKN196649:FKN196653 FUJ196649:FUJ196653 GEF196649:GEF196653 GOB196649:GOB196653 GXX196649:GXX196653 HHT196649:HHT196653 HRP196649:HRP196653 IBL196649:IBL196653 ILH196649:ILH196653 IVD196649:IVD196653 JEZ196649:JEZ196653 JOV196649:JOV196653 JYR196649:JYR196653 KIN196649:KIN196653 KSJ196649:KSJ196653 LCF196649:LCF196653 LMB196649:LMB196653 LVX196649:LVX196653 MFT196649:MFT196653 MPP196649:MPP196653 MZL196649:MZL196653 NJH196649:NJH196653 NTD196649:NTD196653 OCZ196649:OCZ196653 OMV196649:OMV196653 OWR196649:OWR196653 PGN196649:PGN196653 PQJ196649:PQJ196653 QAF196649:QAF196653 QKB196649:QKB196653 QTX196649:QTX196653 RDT196649:RDT196653 RNP196649:RNP196653 RXL196649:RXL196653 SHH196649:SHH196653 SRD196649:SRD196653 TAZ196649:TAZ196653 TKV196649:TKV196653 TUR196649:TUR196653 UEN196649:UEN196653 UOJ196649:UOJ196653 UYF196649:UYF196653 VIB196649:VIB196653 VRX196649:VRX196653 WBT196649:WBT196653 WLP196649:WLP196653 WVL196649:WVL196653 D262185:D262189 IZ262185:IZ262189 SV262185:SV262189 ACR262185:ACR262189 AMN262185:AMN262189 AWJ262185:AWJ262189 BGF262185:BGF262189 BQB262185:BQB262189 BZX262185:BZX262189 CJT262185:CJT262189 CTP262185:CTP262189 DDL262185:DDL262189 DNH262185:DNH262189 DXD262185:DXD262189 EGZ262185:EGZ262189 EQV262185:EQV262189 FAR262185:FAR262189 FKN262185:FKN262189 FUJ262185:FUJ262189 GEF262185:GEF262189 GOB262185:GOB262189 GXX262185:GXX262189 HHT262185:HHT262189 HRP262185:HRP262189 IBL262185:IBL262189 ILH262185:ILH262189 IVD262185:IVD262189 JEZ262185:JEZ262189 JOV262185:JOV262189 JYR262185:JYR262189 KIN262185:KIN262189 KSJ262185:KSJ262189 LCF262185:LCF262189 LMB262185:LMB262189 LVX262185:LVX262189 MFT262185:MFT262189 MPP262185:MPP262189 MZL262185:MZL262189 NJH262185:NJH262189 NTD262185:NTD262189 OCZ262185:OCZ262189 OMV262185:OMV262189 OWR262185:OWR262189 PGN262185:PGN262189 PQJ262185:PQJ262189 QAF262185:QAF262189 QKB262185:QKB262189 QTX262185:QTX262189 RDT262185:RDT262189 RNP262185:RNP262189 RXL262185:RXL262189 SHH262185:SHH262189 SRD262185:SRD262189 TAZ262185:TAZ262189 TKV262185:TKV262189 TUR262185:TUR262189 UEN262185:UEN262189 UOJ262185:UOJ262189 UYF262185:UYF262189 VIB262185:VIB262189 VRX262185:VRX262189 WBT262185:WBT262189 WLP262185:WLP262189 WVL262185:WVL262189 D327721:D327725 IZ327721:IZ327725 SV327721:SV327725 ACR327721:ACR327725 AMN327721:AMN327725 AWJ327721:AWJ327725 BGF327721:BGF327725 BQB327721:BQB327725 BZX327721:BZX327725 CJT327721:CJT327725 CTP327721:CTP327725 DDL327721:DDL327725 DNH327721:DNH327725 DXD327721:DXD327725 EGZ327721:EGZ327725 EQV327721:EQV327725 FAR327721:FAR327725 FKN327721:FKN327725 FUJ327721:FUJ327725 GEF327721:GEF327725 GOB327721:GOB327725 GXX327721:GXX327725 HHT327721:HHT327725 HRP327721:HRP327725 IBL327721:IBL327725 ILH327721:ILH327725 IVD327721:IVD327725 JEZ327721:JEZ327725 JOV327721:JOV327725 JYR327721:JYR327725 KIN327721:KIN327725 KSJ327721:KSJ327725 LCF327721:LCF327725 LMB327721:LMB327725 LVX327721:LVX327725 MFT327721:MFT327725 MPP327721:MPP327725 MZL327721:MZL327725 NJH327721:NJH327725 NTD327721:NTD327725 OCZ327721:OCZ327725 OMV327721:OMV327725 OWR327721:OWR327725 PGN327721:PGN327725 PQJ327721:PQJ327725 QAF327721:QAF327725 QKB327721:QKB327725 QTX327721:QTX327725 RDT327721:RDT327725 RNP327721:RNP327725 RXL327721:RXL327725 SHH327721:SHH327725 SRD327721:SRD327725 TAZ327721:TAZ327725 TKV327721:TKV327725 TUR327721:TUR327725 UEN327721:UEN327725 UOJ327721:UOJ327725 UYF327721:UYF327725 VIB327721:VIB327725 VRX327721:VRX327725 WBT327721:WBT327725 WLP327721:WLP327725 WVL327721:WVL327725 D393257:D393261 IZ393257:IZ393261 SV393257:SV393261 ACR393257:ACR393261 AMN393257:AMN393261 AWJ393257:AWJ393261 BGF393257:BGF393261 BQB393257:BQB393261 BZX393257:BZX393261 CJT393257:CJT393261 CTP393257:CTP393261 DDL393257:DDL393261 DNH393257:DNH393261 DXD393257:DXD393261 EGZ393257:EGZ393261 EQV393257:EQV393261 FAR393257:FAR393261 FKN393257:FKN393261 FUJ393257:FUJ393261 GEF393257:GEF393261 GOB393257:GOB393261 GXX393257:GXX393261 HHT393257:HHT393261 HRP393257:HRP393261 IBL393257:IBL393261 ILH393257:ILH393261 IVD393257:IVD393261 JEZ393257:JEZ393261 JOV393257:JOV393261 JYR393257:JYR393261 KIN393257:KIN393261 KSJ393257:KSJ393261 LCF393257:LCF393261 LMB393257:LMB393261 LVX393257:LVX393261 MFT393257:MFT393261 MPP393257:MPP393261 MZL393257:MZL393261 NJH393257:NJH393261 NTD393257:NTD393261 OCZ393257:OCZ393261 OMV393257:OMV393261 OWR393257:OWR393261 PGN393257:PGN393261 PQJ393257:PQJ393261 QAF393257:QAF393261 QKB393257:QKB393261 QTX393257:QTX393261 RDT393257:RDT393261 RNP393257:RNP393261 RXL393257:RXL393261 SHH393257:SHH393261 SRD393257:SRD393261 TAZ393257:TAZ393261 TKV393257:TKV393261 TUR393257:TUR393261 UEN393257:UEN393261 UOJ393257:UOJ393261 UYF393257:UYF393261 VIB393257:VIB393261 VRX393257:VRX393261 WBT393257:WBT393261 WLP393257:WLP393261 WVL393257:WVL393261 D458793:D458797 IZ458793:IZ458797 SV458793:SV458797 ACR458793:ACR458797 AMN458793:AMN458797 AWJ458793:AWJ458797 BGF458793:BGF458797 BQB458793:BQB458797 BZX458793:BZX458797 CJT458793:CJT458797 CTP458793:CTP458797 DDL458793:DDL458797 DNH458793:DNH458797 DXD458793:DXD458797 EGZ458793:EGZ458797 EQV458793:EQV458797 FAR458793:FAR458797 FKN458793:FKN458797 FUJ458793:FUJ458797 GEF458793:GEF458797 GOB458793:GOB458797 GXX458793:GXX458797 HHT458793:HHT458797 HRP458793:HRP458797 IBL458793:IBL458797 ILH458793:ILH458797 IVD458793:IVD458797 JEZ458793:JEZ458797 JOV458793:JOV458797 JYR458793:JYR458797 KIN458793:KIN458797 KSJ458793:KSJ458797 LCF458793:LCF458797 LMB458793:LMB458797 LVX458793:LVX458797 MFT458793:MFT458797 MPP458793:MPP458797 MZL458793:MZL458797 NJH458793:NJH458797 NTD458793:NTD458797 OCZ458793:OCZ458797 OMV458793:OMV458797 OWR458793:OWR458797 PGN458793:PGN458797 PQJ458793:PQJ458797 QAF458793:QAF458797 QKB458793:QKB458797 QTX458793:QTX458797 RDT458793:RDT458797 RNP458793:RNP458797 RXL458793:RXL458797 SHH458793:SHH458797 SRD458793:SRD458797 TAZ458793:TAZ458797 TKV458793:TKV458797 TUR458793:TUR458797 UEN458793:UEN458797 UOJ458793:UOJ458797 UYF458793:UYF458797 VIB458793:VIB458797 VRX458793:VRX458797 WBT458793:WBT458797 WLP458793:WLP458797 WVL458793:WVL458797 D524329:D524333 IZ524329:IZ524333 SV524329:SV524333 ACR524329:ACR524333 AMN524329:AMN524333 AWJ524329:AWJ524333 BGF524329:BGF524333 BQB524329:BQB524333 BZX524329:BZX524333 CJT524329:CJT524333 CTP524329:CTP524333 DDL524329:DDL524333 DNH524329:DNH524333 DXD524329:DXD524333 EGZ524329:EGZ524333 EQV524329:EQV524333 FAR524329:FAR524333 FKN524329:FKN524333 FUJ524329:FUJ524333 GEF524329:GEF524333 GOB524329:GOB524333 GXX524329:GXX524333 HHT524329:HHT524333 HRP524329:HRP524333 IBL524329:IBL524333 ILH524329:ILH524333 IVD524329:IVD524333 JEZ524329:JEZ524333 JOV524329:JOV524333 JYR524329:JYR524333 KIN524329:KIN524333 KSJ524329:KSJ524333 LCF524329:LCF524333 LMB524329:LMB524333 LVX524329:LVX524333 MFT524329:MFT524333 MPP524329:MPP524333 MZL524329:MZL524333 NJH524329:NJH524333 NTD524329:NTD524333 OCZ524329:OCZ524333 OMV524329:OMV524333 OWR524329:OWR524333 PGN524329:PGN524333 PQJ524329:PQJ524333 QAF524329:QAF524333 QKB524329:QKB524333 QTX524329:QTX524333 RDT524329:RDT524333 RNP524329:RNP524333 RXL524329:RXL524333 SHH524329:SHH524333 SRD524329:SRD524333 TAZ524329:TAZ524333 TKV524329:TKV524333 TUR524329:TUR524333 UEN524329:UEN524333 UOJ524329:UOJ524333 UYF524329:UYF524333 VIB524329:VIB524333 VRX524329:VRX524333 WBT524329:WBT524333 WLP524329:WLP524333 WVL524329:WVL524333 D589865:D589869 IZ589865:IZ589869 SV589865:SV589869 ACR589865:ACR589869 AMN589865:AMN589869 AWJ589865:AWJ589869 BGF589865:BGF589869 BQB589865:BQB589869 BZX589865:BZX589869 CJT589865:CJT589869 CTP589865:CTP589869 DDL589865:DDL589869 DNH589865:DNH589869 DXD589865:DXD589869 EGZ589865:EGZ589869 EQV589865:EQV589869 FAR589865:FAR589869 FKN589865:FKN589869 FUJ589865:FUJ589869 GEF589865:GEF589869 GOB589865:GOB589869 GXX589865:GXX589869 HHT589865:HHT589869 HRP589865:HRP589869 IBL589865:IBL589869 ILH589865:ILH589869 IVD589865:IVD589869 JEZ589865:JEZ589869 JOV589865:JOV589869 JYR589865:JYR589869 KIN589865:KIN589869 KSJ589865:KSJ589869 LCF589865:LCF589869 LMB589865:LMB589869 LVX589865:LVX589869 MFT589865:MFT589869 MPP589865:MPP589869 MZL589865:MZL589869 NJH589865:NJH589869 NTD589865:NTD589869 OCZ589865:OCZ589869 OMV589865:OMV589869 OWR589865:OWR589869 PGN589865:PGN589869 PQJ589865:PQJ589869 QAF589865:QAF589869 QKB589865:QKB589869 QTX589865:QTX589869 RDT589865:RDT589869 RNP589865:RNP589869 RXL589865:RXL589869 SHH589865:SHH589869 SRD589865:SRD589869 TAZ589865:TAZ589869 TKV589865:TKV589869 TUR589865:TUR589869 UEN589865:UEN589869 UOJ589865:UOJ589869 UYF589865:UYF589869 VIB589865:VIB589869 VRX589865:VRX589869 WBT589865:WBT589869 WLP589865:WLP589869 WVL589865:WVL589869 D655401:D655405 IZ655401:IZ655405 SV655401:SV655405 ACR655401:ACR655405 AMN655401:AMN655405 AWJ655401:AWJ655405 BGF655401:BGF655405 BQB655401:BQB655405 BZX655401:BZX655405 CJT655401:CJT655405 CTP655401:CTP655405 DDL655401:DDL655405 DNH655401:DNH655405 DXD655401:DXD655405 EGZ655401:EGZ655405 EQV655401:EQV655405 FAR655401:FAR655405 FKN655401:FKN655405 FUJ655401:FUJ655405 GEF655401:GEF655405 GOB655401:GOB655405 GXX655401:GXX655405 HHT655401:HHT655405 HRP655401:HRP655405 IBL655401:IBL655405 ILH655401:ILH655405 IVD655401:IVD655405 JEZ655401:JEZ655405 JOV655401:JOV655405 JYR655401:JYR655405 KIN655401:KIN655405 KSJ655401:KSJ655405 LCF655401:LCF655405 LMB655401:LMB655405 LVX655401:LVX655405 MFT655401:MFT655405 MPP655401:MPP655405 MZL655401:MZL655405 NJH655401:NJH655405 NTD655401:NTD655405 OCZ655401:OCZ655405 OMV655401:OMV655405 OWR655401:OWR655405 PGN655401:PGN655405 PQJ655401:PQJ655405 QAF655401:QAF655405 QKB655401:QKB655405 QTX655401:QTX655405 RDT655401:RDT655405 RNP655401:RNP655405 RXL655401:RXL655405 SHH655401:SHH655405 SRD655401:SRD655405 TAZ655401:TAZ655405 TKV655401:TKV655405 TUR655401:TUR655405 UEN655401:UEN655405 UOJ655401:UOJ655405 UYF655401:UYF655405 VIB655401:VIB655405 VRX655401:VRX655405 WBT655401:WBT655405 WLP655401:WLP655405 WVL655401:WVL655405 D720937:D720941 IZ720937:IZ720941 SV720937:SV720941 ACR720937:ACR720941 AMN720937:AMN720941 AWJ720937:AWJ720941 BGF720937:BGF720941 BQB720937:BQB720941 BZX720937:BZX720941 CJT720937:CJT720941 CTP720937:CTP720941 DDL720937:DDL720941 DNH720937:DNH720941 DXD720937:DXD720941 EGZ720937:EGZ720941 EQV720937:EQV720941 FAR720937:FAR720941 FKN720937:FKN720941 FUJ720937:FUJ720941 GEF720937:GEF720941 GOB720937:GOB720941 GXX720937:GXX720941 HHT720937:HHT720941 HRP720937:HRP720941 IBL720937:IBL720941 ILH720937:ILH720941 IVD720937:IVD720941 JEZ720937:JEZ720941 JOV720937:JOV720941 JYR720937:JYR720941 KIN720937:KIN720941 KSJ720937:KSJ720941 LCF720937:LCF720941 LMB720937:LMB720941 LVX720937:LVX720941 MFT720937:MFT720941 MPP720937:MPP720941 MZL720937:MZL720941 NJH720937:NJH720941 NTD720937:NTD720941 OCZ720937:OCZ720941 OMV720937:OMV720941 OWR720937:OWR720941 PGN720937:PGN720941 PQJ720937:PQJ720941 QAF720937:QAF720941 QKB720937:QKB720941 QTX720937:QTX720941 RDT720937:RDT720941 RNP720937:RNP720941 RXL720937:RXL720941 SHH720937:SHH720941 SRD720937:SRD720941 TAZ720937:TAZ720941 TKV720937:TKV720941 TUR720937:TUR720941 UEN720937:UEN720941 UOJ720937:UOJ720941 UYF720937:UYF720941 VIB720937:VIB720941 VRX720937:VRX720941 WBT720937:WBT720941 WLP720937:WLP720941 WVL720937:WVL720941 D786473:D786477 IZ786473:IZ786477 SV786473:SV786477 ACR786473:ACR786477 AMN786473:AMN786477 AWJ786473:AWJ786477 BGF786473:BGF786477 BQB786473:BQB786477 BZX786473:BZX786477 CJT786473:CJT786477 CTP786473:CTP786477 DDL786473:DDL786477 DNH786473:DNH786477 DXD786473:DXD786477 EGZ786473:EGZ786477 EQV786473:EQV786477 FAR786473:FAR786477 FKN786473:FKN786477 FUJ786473:FUJ786477 GEF786473:GEF786477 GOB786473:GOB786477 GXX786473:GXX786477 HHT786473:HHT786477 HRP786473:HRP786477 IBL786473:IBL786477 ILH786473:ILH786477 IVD786473:IVD786477 JEZ786473:JEZ786477 JOV786473:JOV786477 JYR786473:JYR786477 KIN786473:KIN786477 KSJ786473:KSJ786477 LCF786473:LCF786477 LMB786473:LMB786477 LVX786473:LVX786477 MFT786473:MFT786477 MPP786473:MPP786477 MZL786473:MZL786477 NJH786473:NJH786477 NTD786473:NTD786477 OCZ786473:OCZ786477 OMV786473:OMV786477 OWR786473:OWR786477 PGN786473:PGN786477 PQJ786473:PQJ786477 QAF786473:QAF786477 QKB786473:QKB786477 QTX786473:QTX786477 RDT786473:RDT786477 RNP786473:RNP786477 RXL786473:RXL786477 SHH786473:SHH786477 SRD786473:SRD786477 TAZ786473:TAZ786477 TKV786473:TKV786477 TUR786473:TUR786477 UEN786473:UEN786477 UOJ786473:UOJ786477 UYF786473:UYF786477 VIB786473:VIB786477 VRX786473:VRX786477 WBT786473:WBT786477 WLP786473:WLP786477 WVL786473:WVL786477 D852009:D852013 IZ852009:IZ852013 SV852009:SV852013 ACR852009:ACR852013 AMN852009:AMN852013 AWJ852009:AWJ852013 BGF852009:BGF852013 BQB852009:BQB852013 BZX852009:BZX852013 CJT852009:CJT852013 CTP852009:CTP852013 DDL852009:DDL852013 DNH852009:DNH852013 DXD852009:DXD852013 EGZ852009:EGZ852013 EQV852009:EQV852013 FAR852009:FAR852013 FKN852009:FKN852013 FUJ852009:FUJ852013 GEF852009:GEF852013 GOB852009:GOB852013 GXX852009:GXX852013 HHT852009:HHT852013 HRP852009:HRP852013 IBL852009:IBL852013 ILH852009:ILH852013 IVD852009:IVD852013 JEZ852009:JEZ852013 JOV852009:JOV852013 JYR852009:JYR852013 KIN852009:KIN852013 KSJ852009:KSJ852013 LCF852009:LCF852013 LMB852009:LMB852013 LVX852009:LVX852013 MFT852009:MFT852013 MPP852009:MPP852013 MZL852009:MZL852013 NJH852009:NJH852013 NTD852009:NTD852013 OCZ852009:OCZ852013 OMV852009:OMV852013 OWR852009:OWR852013 PGN852009:PGN852013 PQJ852009:PQJ852013 QAF852009:QAF852013 QKB852009:QKB852013 QTX852009:QTX852013 RDT852009:RDT852013 RNP852009:RNP852013 RXL852009:RXL852013 SHH852009:SHH852013 SRD852009:SRD852013 TAZ852009:TAZ852013 TKV852009:TKV852013 TUR852009:TUR852013 UEN852009:UEN852013 UOJ852009:UOJ852013 UYF852009:UYF852013 VIB852009:VIB852013 VRX852009:VRX852013 WBT852009:WBT852013 WLP852009:WLP852013 WVL852009:WVL852013 D917545:D917549 IZ917545:IZ917549 SV917545:SV917549 ACR917545:ACR917549 AMN917545:AMN917549 AWJ917545:AWJ917549 BGF917545:BGF917549 BQB917545:BQB917549 BZX917545:BZX917549 CJT917545:CJT917549 CTP917545:CTP917549 DDL917545:DDL917549 DNH917545:DNH917549 DXD917545:DXD917549 EGZ917545:EGZ917549 EQV917545:EQV917549 FAR917545:FAR917549 FKN917545:FKN917549 FUJ917545:FUJ917549 GEF917545:GEF917549 GOB917545:GOB917549 GXX917545:GXX917549 HHT917545:HHT917549 HRP917545:HRP917549 IBL917545:IBL917549 ILH917545:ILH917549 IVD917545:IVD917549 JEZ917545:JEZ917549 JOV917545:JOV917549 JYR917545:JYR917549 KIN917545:KIN917549 KSJ917545:KSJ917549 LCF917545:LCF917549 LMB917545:LMB917549 LVX917545:LVX917549 MFT917545:MFT917549 MPP917545:MPP917549 MZL917545:MZL917549 NJH917545:NJH917549 NTD917545:NTD917549 OCZ917545:OCZ917549 OMV917545:OMV917549 OWR917545:OWR917549 PGN917545:PGN917549 PQJ917545:PQJ917549 QAF917545:QAF917549 QKB917545:QKB917549 QTX917545:QTX917549 RDT917545:RDT917549 RNP917545:RNP917549 RXL917545:RXL917549 SHH917545:SHH917549 SRD917545:SRD917549 TAZ917545:TAZ917549 TKV917545:TKV917549 TUR917545:TUR917549 UEN917545:UEN917549 UOJ917545:UOJ917549 UYF917545:UYF917549 VIB917545:VIB917549 VRX917545:VRX917549 WBT917545:WBT917549 WLP917545:WLP917549 WVL917545:WVL917549 D983081:D983085 IZ983081:IZ983085 SV983081:SV983085 ACR983081:ACR983085 AMN983081:AMN983085 AWJ983081:AWJ983085 BGF983081:BGF983085 BQB983081:BQB983085 BZX983081:BZX983085 CJT983081:CJT983085 CTP983081:CTP983085 DDL983081:DDL983085 DNH983081:DNH983085 DXD983081:DXD983085 EGZ983081:EGZ983085 EQV983081:EQV983085 FAR983081:FAR983085 FKN983081:FKN983085 FUJ983081:FUJ983085 GEF983081:GEF983085 GOB983081:GOB983085 GXX983081:GXX983085 HHT983081:HHT983085 HRP983081:HRP983085 IBL983081:IBL983085 ILH983081:ILH983085 IVD983081:IVD983085 JEZ983081:JEZ983085 JOV983081:JOV983085 JYR983081:JYR983085 KIN983081:KIN983085 KSJ983081:KSJ983085 LCF983081:LCF983085 LMB983081:LMB983085 LVX983081:LVX983085 MFT983081:MFT983085 MPP983081:MPP983085 MZL983081:MZL983085 NJH983081:NJH983085 NTD983081:NTD983085 OCZ983081:OCZ983085 OMV983081:OMV983085 OWR983081:OWR983085 PGN983081:PGN983085 PQJ983081:PQJ983085 QAF983081:QAF983085 QKB983081:QKB983085 QTX983081:QTX983085 RDT983081:RDT983085 RNP983081:RNP983085 RXL983081:RXL983085 SHH983081:SHH983085 SRD983081:SRD983085 TAZ983081:TAZ983085 TKV983081:TKV983085 TUR983081:TUR983085 UEN983081:UEN983085 UOJ983081:UOJ983085 UYF983081:UYF983085 VIB983081:VIB983085 VRX983081:VRX983085 WBT983081:WBT983085 WLP983081:WLP983085 WVL983081:WVL983085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opLeftCell="A76" workbookViewId="0">
      <selection activeCell="A5" sqref="A5"/>
    </sheetView>
  </sheetViews>
  <sheetFormatPr baseColWidth="10" defaultRowHeight="15" x14ac:dyDescent="0.25"/>
  <cols>
    <col min="2" max="2" width="32.140625" customWidth="1"/>
    <col min="3" max="3" width="14.5703125" customWidth="1"/>
    <col min="4" max="4" width="28.5703125" customWidth="1"/>
    <col min="5" max="5" width="25.5703125" customWidth="1"/>
    <col min="6" max="6" width="22.7109375" customWidth="1"/>
    <col min="7" max="7" width="24.85546875" customWidth="1"/>
    <col min="8" max="8" width="22.28515625" customWidth="1"/>
    <col min="9" max="9" width="19.7109375" customWidth="1"/>
    <col min="10" max="10" width="18.140625" customWidth="1"/>
    <col min="13" max="13" width="16.85546875" customWidth="1"/>
  </cols>
  <sheetData>
    <row r="1" spans="1:13" x14ac:dyDescent="0.25">
      <c r="A1" s="265"/>
      <c r="B1" s="612" t="s">
        <v>602</v>
      </c>
      <c r="C1" s="612"/>
      <c r="D1" s="612"/>
      <c r="E1" s="612"/>
      <c r="F1" s="612"/>
      <c r="G1" s="612"/>
      <c r="H1" s="612"/>
      <c r="I1" s="612"/>
      <c r="J1" s="612"/>
      <c r="K1" s="612"/>
      <c r="L1" s="612"/>
      <c r="M1" s="612"/>
    </row>
    <row r="2" spans="1:13" x14ac:dyDescent="0.25">
      <c r="A2" s="265"/>
      <c r="B2" s="613" t="s">
        <v>1040</v>
      </c>
      <c r="C2" s="613"/>
      <c r="D2" s="613"/>
      <c r="E2" s="613"/>
      <c r="F2" s="613"/>
      <c r="G2" s="613"/>
      <c r="H2" s="7"/>
      <c r="I2" s="7"/>
      <c r="J2" s="7"/>
      <c r="K2" s="7"/>
      <c r="L2" s="7"/>
      <c r="M2" s="7"/>
    </row>
    <row r="3" spans="1:13" x14ac:dyDescent="0.25">
      <c r="A3" s="265"/>
      <c r="B3" s="389" t="s">
        <v>812</v>
      </c>
      <c r="C3" s="629" t="s">
        <v>813</v>
      </c>
      <c r="D3" s="629"/>
      <c r="E3" s="389" t="s">
        <v>814</v>
      </c>
      <c r="F3" s="389" t="s">
        <v>815</v>
      </c>
      <c r="G3" s="390" t="s">
        <v>816</v>
      </c>
      <c r="H3" s="7"/>
      <c r="I3" s="7"/>
      <c r="J3" s="7"/>
      <c r="K3" s="7"/>
      <c r="L3" s="7"/>
      <c r="M3" s="7"/>
    </row>
    <row r="4" spans="1:13" ht="57" x14ac:dyDescent="0.25">
      <c r="A4" s="265"/>
      <c r="B4" s="611" t="s">
        <v>817</v>
      </c>
      <c r="C4" s="269" t="s">
        <v>818</v>
      </c>
      <c r="D4" s="261" t="s">
        <v>819</v>
      </c>
      <c r="E4" s="261" t="s">
        <v>820</v>
      </c>
      <c r="F4" s="261" t="s">
        <v>821</v>
      </c>
      <c r="G4" s="391">
        <v>44377</v>
      </c>
      <c r="H4" s="7"/>
      <c r="I4" s="7"/>
      <c r="J4" s="7"/>
      <c r="K4" s="7"/>
      <c r="L4" s="7"/>
      <c r="M4" s="7"/>
    </row>
    <row r="5" spans="1:13" ht="99.75" x14ac:dyDescent="0.25">
      <c r="A5" s="265"/>
      <c r="B5" s="611"/>
      <c r="C5" s="267" t="s">
        <v>822</v>
      </c>
      <c r="D5" s="261" t="s">
        <v>823</v>
      </c>
      <c r="E5" s="261" t="s">
        <v>824</v>
      </c>
      <c r="F5" s="261" t="s">
        <v>825</v>
      </c>
      <c r="G5" s="391">
        <v>44417</v>
      </c>
      <c r="H5" s="7"/>
      <c r="I5" s="7"/>
      <c r="J5" s="7"/>
      <c r="K5" s="7"/>
      <c r="L5" s="7"/>
      <c r="M5" s="7"/>
    </row>
    <row r="6" spans="1:13" ht="71.25" x14ac:dyDescent="0.25">
      <c r="A6" s="265"/>
      <c r="B6" s="611"/>
      <c r="C6" s="269" t="s">
        <v>826</v>
      </c>
      <c r="D6" s="261" t="s">
        <v>827</v>
      </c>
      <c r="E6" s="261" t="s">
        <v>828</v>
      </c>
      <c r="F6" s="261" t="s">
        <v>821</v>
      </c>
      <c r="G6" s="391">
        <v>44469</v>
      </c>
      <c r="H6" s="7"/>
      <c r="I6" s="7"/>
      <c r="J6" s="7"/>
      <c r="K6" s="7"/>
      <c r="L6" s="7"/>
      <c r="M6" s="7"/>
    </row>
    <row r="7" spans="1:13" ht="57" x14ac:dyDescent="0.25">
      <c r="A7" s="265"/>
      <c r="B7" s="611" t="s">
        <v>829</v>
      </c>
      <c r="C7" s="394" t="s">
        <v>830</v>
      </c>
      <c r="D7" s="261" t="s">
        <v>831</v>
      </c>
      <c r="E7" s="261" t="s">
        <v>832</v>
      </c>
      <c r="F7" s="261" t="s">
        <v>825</v>
      </c>
      <c r="G7" s="391">
        <v>44407</v>
      </c>
      <c r="H7" s="7"/>
      <c r="I7" s="7"/>
      <c r="J7" s="7"/>
      <c r="K7" s="7"/>
      <c r="L7" s="7"/>
      <c r="M7" s="7"/>
    </row>
    <row r="8" spans="1:13" ht="71.25" x14ac:dyDescent="0.25">
      <c r="A8" s="265"/>
      <c r="B8" s="611"/>
      <c r="C8" s="394" t="s">
        <v>833</v>
      </c>
      <c r="D8" s="261" t="s">
        <v>834</v>
      </c>
      <c r="E8" s="261" t="s">
        <v>835</v>
      </c>
      <c r="F8" s="261" t="s">
        <v>836</v>
      </c>
      <c r="G8" s="391">
        <v>44407</v>
      </c>
      <c r="H8" s="7"/>
      <c r="I8" s="7"/>
      <c r="J8" s="7"/>
      <c r="K8" s="7"/>
      <c r="L8" s="7"/>
      <c r="M8" s="7"/>
    </row>
    <row r="9" spans="1:13" ht="175.5" customHeight="1" x14ac:dyDescent="0.25">
      <c r="A9" s="265"/>
      <c r="B9" s="611" t="s">
        <v>837</v>
      </c>
      <c r="C9" s="610" t="s">
        <v>838</v>
      </c>
      <c r="D9" s="492" t="s">
        <v>839</v>
      </c>
      <c r="E9" s="492" t="s">
        <v>840</v>
      </c>
      <c r="F9" s="492" t="s">
        <v>841</v>
      </c>
      <c r="G9" s="392">
        <v>44227</v>
      </c>
      <c r="H9" s="7"/>
      <c r="I9" s="7"/>
      <c r="J9" s="7"/>
      <c r="K9" s="7"/>
      <c r="L9" s="7"/>
      <c r="M9" s="7"/>
    </row>
    <row r="10" spans="1:13" x14ac:dyDescent="0.25">
      <c r="A10" s="265"/>
      <c r="B10" s="611"/>
      <c r="C10" s="610"/>
      <c r="D10" s="492"/>
      <c r="E10" s="492"/>
      <c r="F10" s="492"/>
      <c r="G10" s="391">
        <v>44417</v>
      </c>
      <c r="H10" s="7"/>
      <c r="I10" s="7"/>
      <c r="J10" s="7"/>
      <c r="K10" s="7"/>
      <c r="L10" s="7"/>
      <c r="M10" s="7"/>
    </row>
    <row r="11" spans="1:13" ht="63" customHeight="1" x14ac:dyDescent="0.25">
      <c r="A11" s="265"/>
      <c r="B11" s="611" t="s">
        <v>842</v>
      </c>
      <c r="C11" s="611" t="s">
        <v>843</v>
      </c>
      <c r="D11" s="488" t="s">
        <v>844</v>
      </c>
      <c r="E11" s="488" t="s">
        <v>845</v>
      </c>
      <c r="F11" s="261" t="s">
        <v>846</v>
      </c>
      <c r="G11" s="393">
        <v>44392</v>
      </c>
      <c r="H11" s="7"/>
      <c r="I11" s="7"/>
      <c r="J11" s="7"/>
      <c r="K11" s="7"/>
      <c r="L11" s="7"/>
      <c r="M11" s="7"/>
    </row>
    <row r="12" spans="1:13" x14ac:dyDescent="0.25">
      <c r="A12" s="265"/>
      <c r="B12" s="611"/>
      <c r="C12" s="611"/>
      <c r="D12" s="488"/>
      <c r="E12" s="488"/>
      <c r="F12" s="261" t="s">
        <v>847</v>
      </c>
      <c r="G12" s="393">
        <v>44576</v>
      </c>
      <c r="H12" s="7"/>
      <c r="I12" s="7"/>
      <c r="J12" s="7"/>
      <c r="K12" s="7"/>
      <c r="L12" s="7"/>
      <c r="M12" s="7"/>
    </row>
    <row r="13" spans="1:13" ht="60.75" customHeight="1" x14ac:dyDescent="0.25">
      <c r="A13" s="265"/>
      <c r="B13" s="611"/>
      <c r="C13" s="611" t="s">
        <v>848</v>
      </c>
      <c r="D13" s="488" t="s">
        <v>849</v>
      </c>
      <c r="E13" s="488" t="s">
        <v>850</v>
      </c>
      <c r="F13" s="488" t="s">
        <v>836</v>
      </c>
      <c r="G13" s="393">
        <v>44392</v>
      </c>
      <c r="H13" s="7"/>
      <c r="I13" s="7"/>
      <c r="J13" s="7"/>
      <c r="K13" s="7"/>
      <c r="L13" s="7"/>
      <c r="M13" s="7"/>
    </row>
    <row r="14" spans="1:13" x14ac:dyDescent="0.25">
      <c r="A14" s="265"/>
      <c r="B14" s="611"/>
      <c r="C14" s="611"/>
      <c r="D14" s="488"/>
      <c r="E14" s="488"/>
      <c r="F14" s="488"/>
      <c r="G14" s="393">
        <v>44576</v>
      </c>
      <c r="H14" s="7"/>
      <c r="I14" s="7"/>
      <c r="J14" s="7"/>
      <c r="K14" s="7"/>
      <c r="L14" s="7"/>
      <c r="M14" s="7"/>
    </row>
    <row r="15" spans="1:13" ht="60.75" customHeight="1" x14ac:dyDescent="0.25">
      <c r="A15" s="265"/>
      <c r="B15" s="611" t="s">
        <v>851</v>
      </c>
      <c r="C15" s="611" t="s">
        <v>852</v>
      </c>
      <c r="D15" s="492" t="s">
        <v>853</v>
      </c>
      <c r="E15" s="492" t="s">
        <v>854</v>
      </c>
      <c r="F15" s="619" t="s">
        <v>855</v>
      </c>
      <c r="G15" s="393">
        <v>44407</v>
      </c>
      <c r="H15" s="7"/>
      <c r="I15" s="7"/>
      <c r="J15" s="7"/>
      <c r="K15" s="7"/>
      <c r="L15" s="7"/>
      <c r="M15" s="7"/>
    </row>
    <row r="16" spans="1:13" x14ac:dyDescent="0.25">
      <c r="A16" s="265"/>
      <c r="B16" s="611"/>
      <c r="C16" s="611"/>
      <c r="D16" s="492"/>
      <c r="E16" s="492"/>
      <c r="F16" s="619"/>
      <c r="G16" s="393">
        <v>44592</v>
      </c>
      <c r="H16" s="7"/>
      <c r="I16" s="7"/>
      <c r="J16" s="7"/>
      <c r="K16" s="7"/>
      <c r="L16" s="7"/>
      <c r="M16" s="7"/>
    </row>
    <row r="17" spans="1:13" ht="15.75" x14ac:dyDescent="0.25">
      <c r="A17" s="265"/>
      <c r="B17" s="614" t="s">
        <v>1046</v>
      </c>
      <c r="C17" s="614"/>
      <c r="D17" s="614"/>
      <c r="E17" s="614"/>
      <c r="F17" s="614"/>
      <c r="G17" s="614"/>
      <c r="H17" s="614"/>
      <c r="I17" s="614"/>
      <c r="J17" s="614"/>
      <c r="K17" s="614"/>
      <c r="L17" s="614"/>
      <c r="M17" s="614"/>
    </row>
    <row r="18" spans="1:13" x14ac:dyDescent="0.25">
      <c r="A18" s="265"/>
      <c r="B18" s="620" t="s">
        <v>856</v>
      </c>
      <c r="C18" s="620"/>
      <c r="D18" s="620"/>
      <c r="E18" s="620"/>
      <c r="F18" s="620" t="s">
        <v>857</v>
      </c>
      <c r="G18" s="620"/>
      <c r="H18" s="620"/>
      <c r="I18" s="620"/>
      <c r="J18" s="620"/>
      <c r="K18" s="620" t="s">
        <v>858</v>
      </c>
      <c r="L18" s="620"/>
      <c r="M18" s="620"/>
    </row>
    <row r="19" spans="1:13" ht="20.25" customHeight="1" x14ac:dyDescent="0.25">
      <c r="A19" s="265"/>
      <c r="B19" s="618" t="s">
        <v>859</v>
      </c>
      <c r="C19" s="618" t="s">
        <v>485</v>
      </c>
      <c r="D19" s="618" t="s">
        <v>860</v>
      </c>
      <c r="E19" s="618" t="s">
        <v>861</v>
      </c>
      <c r="F19" s="618" t="s">
        <v>862</v>
      </c>
      <c r="G19" s="618" t="s">
        <v>863</v>
      </c>
      <c r="H19" s="618" t="s">
        <v>864</v>
      </c>
      <c r="I19" s="618" t="s">
        <v>865</v>
      </c>
      <c r="J19" s="618" t="s">
        <v>866</v>
      </c>
      <c r="K19" s="615" t="s">
        <v>1047</v>
      </c>
      <c r="L19" s="618" t="s">
        <v>867</v>
      </c>
      <c r="M19" s="618" t="s">
        <v>815</v>
      </c>
    </row>
    <row r="20" spans="1:13" x14ac:dyDescent="0.25">
      <c r="A20" s="265"/>
      <c r="B20" s="618"/>
      <c r="C20" s="618"/>
      <c r="D20" s="618"/>
      <c r="E20" s="618"/>
      <c r="F20" s="618"/>
      <c r="G20" s="618"/>
      <c r="H20" s="618"/>
      <c r="I20" s="618"/>
      <c r="J20" s="618"/>
      <c r="K20" s="616"/>
      <c r="L20" s="618"/>
      <c r="M20" s="618"/>
    </row>
    <row r="21" spans="1:13" ht="156.75" x14ac:dyDescent="0.25">
      <c r="A21" s="265"/>
      <c r="B21" s="395" t="s">
        <v>868</v>
      </c>
      <c r="C21" s="396">
        <v>66644</v>
      </c>
      <c r="D21" s="397" t="s">
        <v>869</v>
      </c>
      <c r="E21" s="395" t="s">
        <v>870</v>
      </c>
      <c r="F21" s="397" t="s">
        <v>871</v>
      </c>
      <c r="G21" s="397" t="s">
        <v>872</v>
      </c>
      <c r="H21" s="397" t="s">
        <v>873</v>
      </c>
      <c r="I21" s="396" t="s">
        <v>874</v>
      </c>
      <c r="J21" s="396" t="s">
        <v>875</v>
      </c>
      <c r="K21" s="398">
        <v>44198</v>
      </c>
      <c r="L21" s="398">
        <v>44561</v>
      </c>
      <c r="M21" s="397" t="s">
        <v>876</v>
      </c>
    </row>
    <row r="22" spans="1:13" ht="128.25" x14ac:dyDescent="0.25">
      <c r="A22" s="265"/>
      <c r="B22" s="395" t="s">
        <v>868</v>
      </c>
      <c r="C22" s="396">
        <v>66644</v>
      </c>
      <c r="D22" s="397" t="s">
        <v>869</v>
      </c>
      <c r="E22" s="395" t="s">
        <v>870</v>
      </c>
      <c r="F22" s="397" t="s">
        <v>877</v>
      </c>
      <c r="G22" s="397" t="s">
        <v>878</v>
      </c>
      <c r="H22" s="395" t="s">
        <v>879</v>
      </c>
      <c r="I22" s="396" t="s">
        <v>880</v>
      </c>
      <c r="J22" s="397" t="s">
        <v>881</v>
      </c>
      <c r="K22" s="398">
        <v>44198</v>
      </c>
      <c r="L22" s="398">
        <v>44561</v>
      </c>
      <c r="M22" s="397" t="s">
        <v>882</v>
      </c>
    </row>
    <row r="23" spans="1:13" ht="128.25" x14ac:dyDescent="0.25">
      <c r="A23" s="265"/>
      <c r="B23" s="395" t="s">
        <v>868</v>
      </c>
      <c r="C23" s="396">
        <v>66645</v>
      </c>
      <c r="D23" s="397" t="s">
        <v>883</v>
      </c>
      <c r="E23" s="395" t="s">
        <v>870</v>
      </c>
      <c r="F23" s="397" t="s">
        <v>871</v>
      </c>
      <c r="G23" s="397" t="s">
        <v>884</v>
      </c>
      <c r="H23" s="397" t="s">
        <v>885</v>
      </c>
      <c r="I23" s="395" t="s">
        <v>874</v>
      </c>
      <c r="J23" s="395" t="s">
        <v>875</v>
      </c>
      <c r="K23" s="398">
        <v>44198</v>
      </c>
      <c r="L23" s="398">
        <v>44561</v>
      </c>
      <c r="M23" s="397" t="s">
        <v>876</v>
      </c>
    </row>
    <row r="24" spans="1:13" ht="15.75" x14ac:dyDescent="0.25">
      <c r="A24" s="265"/>
      <c r="B24" s="617" t="s">
        <v>1048</v>
      </c>
      <c r="C24" s="617"/>
      <c r="D24" s="617"/>
      <c r="E24" s="617"/>
      <c r="F24" s="617"/>
      <c r="G24" s="617"/>
      <c r="H24" s="617"/>
      <c r="I24" s="7"/>
      <c r="J24" s="7"/>
      <c r="K24" s="7"/>
      <c r="L24" s="7"/>
      <c r="M24" s="7"/>
    </row>
    <row r="25" spans="1:13" x14ac:dyDescent="0.25">
      <c r="A25" s="265"/>
      <c r="B25" s="389" t="s">
        <v>886</v>
      </c>
      <c r="C25" s="629" t="s">
        <v>887</v>
      </c>
      <c r="D25" s="629"/>
      <c r="E25" s="389" t="s">
        <v>888</v>
      </c>
      <c r="F25" s="389" t="s">
        <v>815</v>
      </c>
      <c r="G25" s="389" t="s">
        <v>889</v>
      </c>
      <c r="H25" s="389" t="s">
        <v>890</v>
      </c>
      <c r="I25" s="7"/>
      <c r="J25" s="7"/>
      <c r="K25" s="7"/>
      <c r="L25" s="7"/>
      <c r="M25" s="7"/>
    </row>
    <row r="26" spans="1:13" x14ac:dyDescent="0.25">
      <c r="A26" s="265"/>
      <c r="B26" s="493" t="s">
        <v>1041</v>
      </c>
      <c r="C26" s="610" t="s">
        <v>818</v>
      </c>
      <c r="D26" s="492" t="s">
        <v>891</v>
      </c>
      <c r="E26" s="611" t="s">
        <v>892</v>
      </c>
      <c r="F26" s="492" t="s">
        <v>893</v>
      </c>
      <c r="G26" s="492" t="s">
        <v>893</v>
      </c>
      <c r="H26" s="272">
        <v>44316</v>
      </c>
      <c r="I26" s="7"/>
      <c r="J26" s="7"/>
      <c r="K26" s="7"/>
      <c r="L26" s="7"/>
      <c r="M26" s="7"/>
    </row>
    <row r="27" spans="1:13" x14ac:dyDescent="0.25">
      <c r="A27" s="265"/>
      <c r="B27" s="493"/>
      <c r="C27" s="610"/>
      <c r="D27" s="492"/>
      <c r="E27" s="611"/>
      <c r="F27" s="492"/>
      <c r="G27" s="492"/>
      <c r="H27" s="272">
        <v>44408</v>
      </c>
      <c r="I27" s="7"/>
      <c r="J27" s="7"/>
      <c r="K27" s="7"/>
      <c r="L27" s="7"/>
      <c r="M27" s="7"/>
    </row>
    <row r="28" spans="1:13" x14ac:dyDescent="0.25">
      <c r="A28" s="265"/>
      <c r="B28" s="493"/>
      <c r="C28" s="610"/>
      <c r="D28" s="492"/>
      <c r="E28" s="611"/>
      <c r="F28" s="492"/>
      <c r="G28" s="492"/>
      <c r="H28" s="272">
        <v>44500</v>
      </c>
      <c r="I28" s="7"/>
      <c r="J28" s="7"/>
      <c r="K28" s="7"/>
      <c r="L28" s="7"/>
      <c r="M28" s="7"/>
    </row>
    <row r="29" spans="1:13" x14ac:dyDescent="0.25">
      <c r="A29" s="265"/>
      <c r="B29" s="493"/>
      <c r="C29" s="610"/>
      <c r="D29" s="492"/>
      <c r="E29" s="611"/>
      <c r="F29" s="492"/>
      <c r="G29" s="492"/>
      <c r="H29" s="272">
        <v>44592</v>
      </c>
      <c r="I29" s="7"/>
      <c r="J29" s="7"/>
      <c r="K29" s="7"/>
      <c r="L29" s="7"/>
      <c r="M29" s="7"/>
    </row>
    <row r="30" spans="1:13" x14ac:dyDescent="0.25">
      <c r="A30" s="265"/>
      <c r="B30" s="493"/>
      <c r="C30" s="610" t="s">
        <v>894</v>
      </c>
      <c r="D30" s="492" t="s">
        <v>895</v>
      </c>
      <c r="E30" s="611" t="s">
        <v>896</v>
      </c>
      <c r="F30" s="492" t="s">
        <v>836</v>
      </c>
      <c r="G30" s="492" t="s">
        <v>897</v>
      </c>
      <c r="H30" s="605">
        <v>44408</v>
      </c>
      <c r="I30" s="7"/>
      <c r="J30" s="7"/>
      <c r="K30" s="7"/>
      <c r="L30" s="7"/>
      <c r="M30" s="7"/>
    </row>
    <row r="31" spans="1:13" x14ac:dyDescent="0.25">
      <c r="A31" s="265"/>
      <c r="B31" s="493"/>
      <c r="C31" s="610"/>
      <c r="D31" s="492"/>
      <c r="E31" s="611"/>
      <c r="F31" s="492"/>
      <c r="G31" s="492"/>
      <c r="H31" s="606"/>
      <c r="I31" s="7"/>
      <c r="J31" s="7"/>
      <c r="K31" s="7"/>
      <c r="L31" s="7"/>
      <c r="M31" s="7"/>
    </row>
    <row r="32" spans="1:13" ht="26.25" customHeight="1" x14ac:dyDescent="0.25">
      <c r="A32" s="265"/>
      <c r="B32" s="493"/>
      <c r="C32" s="610"/>
      <c r="D32" s="492"/>
      <c r="E32" s="611"/>
      <c r="F32" s="492"/>
      <c r="G32" s="492"/>
      <c r="H32" s="605">
        <v>44592</v>
      </c>
      <c r="I32" s="7"/>
      <c r="J32" s="7"/>
      <c r="K32" s="7"/>
      <c r="L32" s="7"/>
      <c r="M32" s="7"/>
    </row>
    <row r="33" spans="1:13" x14ac:dyDescent="0.25">
      <c r="A33" s="265"/>
      <c r="B33" s="493"/>
      <c r="C33" s="610"/>
      <c r="D33" s="492"/>
      <c r="E33" s="611"/>
      <c r="F33" s="492"/>
      <c r="G33" s="492"/>
      <c r="H33" s="606"/>
      <c r="I33" s="7"/>
      <c r="J33" s="7"/>
      <c r="K33" s="7"/>
      <c r="L33" s="7"/>
      <c r="M33" s="7"/>
    </row>
    <row r="34" spans="1:13" ht="57" x14ac:dyDescent="0.25">
      <c r="A34" s="265"/>
      <c r="B34" s="493"/>
      <c r="C34" s="394" t="s">
        <v>826</v>
      </c>
      <c r="D34" s="271" t="s">
        <v>898</v>
      </c>
      <c r="E34" s="269" t="s">
        <v>899</v>
      </c>
      <c r="F34" s="271" t="s">
        <v>900</v>
      </c>
      <c r="G34" s="271" t="s">
        <v>900</v>
      </c>
      <c r="H34" s="269" t="s">
        <v>901</v>
      </c>
      <c r="I34" s="7"/>
      <c r="J34" s="7"/>
      <c r="K34" s="7"/>
      <c r="L34" s="7"/>
      <c r="M34" s="7"/>
    </row>
    <row r="35" spans="1:13" ht="85.5" x14ac:dyDescent="0.25">
      <c r="A35" s="265"/>
      <c r="B35" s="493"/>
      <c r="C35" s="394" t="s">
        <v>902</v>
      </c>
      <c r="D35" s="271" t="s">
        <v>903</v>
      </c>
      <c r="E35" s="269" t="s">
        <v>904</v>
      </c>
      <c r="F35" s="271" t="s">
        <v>900</v>
      </c>
      <c r="G35" s="271" t="s">
        <v>900</v>
      </c>
      <c r="H35" s="269" t="s">
        <v>901</v>
      </c>
      <c r="I35" s="7"/>
      <c r="J35" s="7"/>
      <c r="K35" s="7"/>
      <c r="L35" s="7"/>
      <c r="M35" s="7"/>
    </row>
    <row r="36" spans="1:13" ht="22.5" customHeight="1" x14ac:dyDescent="0.25">
      <c r="A36" s="265"/>
      <c r="B36" s="493" t="s">
        <v>1042</v>
      </c>
      <c r="C36" s="610" t="s">
        <v>830</v>
      </c>
      <c r="D36" s="492" t="s">
        <v>905</v>
      </c>
      <c r="E36" s="611" t="s">
        <v>906</v>
      </c>
      <c r="F36" s="492" t="s">
        <v>836</v>
      </c>
      <c r="G36" s="492" t="s">
        <v>907</v>
      </c>
      <c r="H36" s="611" t="s">
        <v>908</v>
      </c>
      <c r="I36" s="7"/>
      <c r="J36" s="7"/>
      <c r="K36" s="7"/>
      <c r="L36" s="7"/>
      <c r="M36" s="7"/>
    </row>
    <row r="37" spans="1:13" ht="22.5" customHeight="1" x14ac:dyDescent="0.25">
      <c r="A37" s="265"/>
      <c r="B37" s="493"/>
      <c r="C37" s="610"/>
      <c r="D37" s="492"/>
      <c r="E37" s="611"/>
      <c r="F37" s="492"/>
      <c r="G37" s="492"/>
      <c r="H37" s="611"/>
      <c r="I37" s="7"/>
      <c r="J37" s="7"/>
      <c r="K37" s="7"/>
      <c r="L37" s="7"/>
      <c r="M37" s="7"/>
    </row>
    <row r="38" spans="1:13" ht="42.75" x14ac:dyDescent="0.25">
      <c r="A38" s="265"/>
      <c r="B38" s="493"/>
      <c r="C38" s="394" t="s">
        <v>833</v>
      </c>
      <c r="D38" s="271" t="s">
        <v>909</v>
      </c>
      <c r="E38" s="269" t="s">
        <v>910</v>
      </c>
      <c r="F38" s="271" t="s">
        <v>911</v>
      </c>
      <c r="G38" s="271" t="s">
        <v>912</v>
      </c>
      <c r="H38" s="271" t="s">
        <v>913</v>
      </c>
      <c r="I38" s="7"/>
      <c r="J38" s="7"/>
      <c r="K38" s="7"/>
      <c r="L38" s="7"/>
      <c r="M38" s="7"/>
    </row>
    <row r="39" spans="1:13" ht="42.75" x14ac:dyDescent="0.25">
      <c r="A39" s="265"/>
      <c r="B39" s="493"/>
      <c r="C39" s="394" t="s">
        <v>914</v>
      </c>
      <c r="D39" s="271" t="s">
        <v>915</v>
      </c>
      <c r="E39" s="269" t="s">
        <v>916</v>
      </c>
      <c r="F39" s="271" t="s">
        <v>917</v>
      </c>
      <c r="G39" s="271" t="s">
        <v>917</v>
      </c>
      <c r="H39" s="269" t="s">
        <v>918</v>
      </c>
      <c r="I39" s="7"/>
      <c r="J39" s="7"/>
      <c r="K39" s="7"/>
      <c r="L39" s="7"/>
      <c r="M39" s="7"/>
    </row>
    <row r="40" spans="1:13" ht="85.5" x14ac:dyDescent="0.25">
      <c r="A40" s="265"/>
      <c r="B40" s="493"/>
      <c r="C40" s="394" t="s">
        <v>919</v>
      </c>
      <c r="D40" s="271" t="s">
        <v>920</v>
      </c>
      <c r="E40" s="269" t="s">
        <v>921</v>
      </c>
      <c r="F40" s="271" t="s">
        <v>922</v>
      </c>
      <c r="G40" s="271" t="s">
        <v>922</v>
      </c>
      <c r="H40" s="272">
        <v>44560</v>
      </c>
      <c r="I40" s="7"/>
      <c r="J40" s="7"/>
      <c r="K40" s="7"/>
      <c r="L40" s="7"/>
      <c r="M40" s="7"/>
    </row>
    <row r="41" spans="1:13" ht="71.25" x14ac:dyDescent="0.25">
      <c r="A41" s="265"/>
      <c r="B41" s="493"/>
      <c r="C41" s="394" t="s">
        <v>923</v>
      </c>
      <c r="D41" s="271" t="s">
        <v>924</v>
      </c>
      <c r="E41" s="269" t="s">
        <v>925</v>
      </c>
      <c r="F41" s="271" t="s">
        <v>926</v>
      </c>
      <c r="G41" s="271" t="s">
        <v>927</v>
      </c>
      <c r="H41" s="269" t="s">
        <v>901</v>
      </c>
      <c r="I41" s="7"/>
      <c r="J41" s="7"/>
      <c r="K41" s="7"/>
      <c r="L41" s="7"/>
      <c r="M41" s="7"/>
    </row>
    <row r="42" spans="1:13" ht="85.5" x14ac:dyDescent="0.25">
      <c r="A42" s="265"/>
      <c r="B42" s="493"/>
      <c r="C42" s="394" t="s">
        <v>928</v>
      </c>
      <c r="D42" s="271" t="s">
        <v>929</v>
      </c>
      <c r="E42" s="269" t="s">
        <v>930</v>
      </c>
      <c r="F42" s="271" t="s">
        <v>825</v>
      </c>
      <c r="G42" s="271" t="s">
        <v>836</v>
      </c>
      <c r="H42" s="272">
        <v>44561</v>
      </c>
      <c r="I42" s="7"/>
      <c r="J42" s="7"/>
      <c r="K42" s="7"/>
      <c r="L42" s="7"/>
      <c r="M42" s="7"/>
    </row>
    <row r="43" spans="1:13" ht="71.25" x14ac:dyDescent="0.25">
      <c r="A43" s="265"/>
      <c r="B43" s="262" t="s">
        <v>1043</v>
      </c>
      <c r="C43" s="394" t="s">
        <v>931</v>
      </c>
      <c r="D43" s="261" t="s">
        <v>932</v>
      </c>
      <c r="E43" s="269" t="s">
        <v>933</v>
      </c>
      <c r="F43" s="271" t="s">
        <v>836</v>
      </c>
      <c r="G43" s="271" t="s">
        <v>836</v>
      </c>
      <c r="H43" s="272">
        <v>44316</v>
      </c>
      <c r="I43" s="7"/>
      <c r="J43" s="7"/>
      <c r="K43" s="7"/>
      <c r="L43" s="7"/>
      <c r="M43" s="7"/>
    </row>
    <row r="44" spans="1:13" ht="57" x14ac:dyDescent="0.25">
      <c r="A44" s="265"/>
      <c r="B44" s="493" t="s">
        <v>1044</v>
      </c>
      <c r="C44" s="394" t="s">
        <v>843</v>
      </c>
      <c r="D44" s="261" t="s">
        <v>934</v>
      </c>
      <c r="E44" s="269" t="s">
        <v>935</v>
      </c>
      <c r="F44" s="271" t="s">
        <v>836</v>
      </c>
      <c r="G44" s="271" t="s">
        <v>836</v>
      </c>
      <c r="H44" s="272">
        <v>44347</v>
      </c>
      <c r="I44" s="7"/>
      <c r="J44" s="7"/>
      <c r="K44" s="7"/>
      <c r="L44" s="7"/>
      <c r="M44" s="7"/>
    </row>
    <row r="45" spans="1:13" ht="85.5" x14ac:dyDescent="0.25">
      <c r="A45" s="265"/>
      <c r="B45" s="493"/>
      <c r="C45" s="394" t="s">
        <v>848</v>
      </c>
      <c r="D45" s="261" t="s">
        <v>936</v>
      </c>
      <c r="E45" s="267" t="s">
        <v>937</v>
      </c>
      <c r="F45" s="268" t="s">
        <v>836</v>
      </c>
      <c r="G45" s="268" t="s">
        <v>836</v>
      </c>
      <c r="H45" s="271" t="s">
        <v>938</v>
      </c>
      <c r="I45" s="7"/>
      <c r="J45" s="7"/>
      <c r="K45" s="7"/>
      <c r="L45" s="7"/>
      <c r="M45" s="7"/>
    </row>
    <row r="46" spans="1:13" ht="71.25" x14ac:dyDescent="0.25">
      <c r="A46" s="265"/>
      <c r="B46" s="493"/>
      <c r="C46" s="394" t="s">
        <v>939</v>
      </c>
      <c r="D46" s="261" t="s">
        <v>940</v>
      </c>
      <c r="E46" s="269" t="s">
        <v>941</v>
      </c>
      <c r="F46" s="268" t="s">
        <v>836</v>
      </c>
      <c r="G46" s="268" t="s">
        <v>836</v>
      </c>
      <c r="H46" s="271" t="s">
        <v>942</v>
      </c>
      <c r="I46" s="7"/>
      <c r="J46" s="7"/>
      <c r="K46" s="7"/>
      <c r="L46" s="7"/>
      <c r="M46" s="7"/>
    </row>
    <row r="47" spans="1:13" ht="15.75" x14ac:dyDescent="0.25">
      <c r="A47" s="265"/>
      <c r="B47" s="607" t="s">
        <v>1049</v>
      </c>
      <c r="C47" s="607"/>
      <c r="D47" s="607"/>
      <c r="E47" s="607"/>
      <c r="F47" s="607"/>
      <c r="G47" s="607"/>
      <c r="H47" s="7"/>
      <c r="I47" s="7"/>
      <c r="J47" s="7"/>
      <c r="K47" s="7"/>
      <c r="L47" s="7"/>
      <c r="M47" s="7"/>
    </row>
    <row r="48" spans="1:13" x14ac:dyDescent="0.25">
      <c r="A48" s="265"/>
      <c r="B48" s="389" t="s">
        <v>943</v>
      </c>
      <c r="C48" s="389" t="s">
        <v>944</v>
      </c>
      <c r="D48" s="389" t="s">
        <v>394</v>
      </c>
      <c r="E48" s="389" t="s">
        <v>945</v>
      </c>
      <c r="F48" s="389" t="s">
        <v>616</v>
      </c>
      <c r="G48" s="389" t="s">
        <v>946</v>
      </c>
      <c r="H48" s="7"/>
      <c r="I48" s="7"/>
      <c r="J48" s="7"/>
      <c r="K48" s="7"/>
      <c r="L48" s="7"/>
      <c r="M48" s="7"/>
    </row>
    <row r="49" spans="1:13" ht="85.5" x14ac:dyDescent="0.25">
      <c r="A49" s="265"/>
      <c r="B49" s="611" t="s">
        <v>947</v>
      </c>
      <c r="C49" s="394" t="s">
        <v>818</v>
      </c>
      <c r="D49" s="399" t="s">
        <v>948</v>
      </c>
      <c r="E49" s="271" t="s">
        <v>949</v>
      </c>
      <c r="F49" s="269" t="s">
        <v>950</v>
      </c>
      <c r="G49" s="392">
        <v>44227</v>
      </c>
      <c r="H49" s="7"/>
      <c r="I49" s="7"/>
      <c r="J49" s="7"/>
      <c r="K49" s="7"/>
      <c r="L49" s="7"/>
      <c r="M49" s="7"/>
    </row>
    <row r="50" spans="1:13" ht="71.25" x14ac:dyDescent="0.25">
      <c r="A50" s="265"/>
      <c r="B50" s="611"/>
      <c r="C50" s="610" t="s">
        <v>894</v>
      </c>
      <c r="D50" s="492" t="s">
        <v>951</v>
      </c>
      <c r="E50" s="271" t="s">
        <v>952</v>
      </c>
      <c r="F50" s="269" t="s">
        <v>950</v>
      </c>
      <c r="G50" s="392">
        <v>44408</v>
      </c>
      <c r="H50" s="7"/>
      <c r="I50" s="7"/>
      <c r="J50" s="7"/>
      <c r="K50" s="7"/>
      <c r="L50" s="7"/>
      <c r="M50" s="7"/>
    </row>
    <row r="51" spans="1:13" ht="71.25" x14ac:dyDescent="0.25">
      <c r="A51" s="265"/>
      <c r="B51" s="611"/>
      <c r="C51" s="610"/>
      <c r="D51" s="492"/>
      <c r="E51" s="271" t="s">
        <v>953</v>
      </c>
      <c r="F51" s="269" t="s">
        <v>954</v>
      </c>
      <c r="G51" s="394" t="s">
        <v>955</v>
      </c>
      <c r="H51" s="7"/>
      <c r="I51" s="7"/>
      <c r="J51" s="7"/>
      <c r="K51" s="7"/>
      <c r="L51" s="7"/>
      <c r="M51" s="7"/>
    </row>
    <row r="52" spans="1:13" ht="71.25" x14ac:dyDescent="0.25">
      <c r="A52" s="265"/>
      <c r="B52" s="611" t="s">
        <v>956</v>
      </c>
      <c r="C52" s="610" t="s">
        <v>830</v>
      </c>
      <c r="D52" s="492" t="s">
        <v>957</v>
      </c>
      <c r="E52" s="271" t="s">
        <v>958</v>
      </c>
      <c r="F52" s="611" t="s">
        <v>960</v>
      </c>
      <c r="G52" s="605" t="s">
        <v>1051</v>
      </c>
      <c r="H52" s="7"/>
      <c r="I52" s="7"/>
      <c r="J52" s="7"/>
      <c r="K52" s="7"/>
      <c r="L52" s="7"/>
      <c r="M52" s="7"/>
    </row>
    <row r="53" spans="1:13" ht="118.5" customHeight="1" x14ac:dyDescent="0.25">
      <c r="A53" s="265"/>
      <c r="B53" s="611"/>
      <c r="C53" s="610"/>
      <c r="D53" s="492"/>
      <c r="E53" s="271" t="s">
        <v>959</v>
      </c>
      <c r="F53" s="611"/>
      <c r="G53" s="606"/>
      <c r="H53" s="7"/>
      <c r="I53" s="7"/>
      <c r="J53" s="7"/>
      <c r="K53" s="7"/>
      <c r="L53" s="7"/>
      <c r="M53" s="7"/>
    </row>
    <row r="54" spans="1:13" ht="146.25" customHeight="1" x14ac:dyDescent="0.25">
      <c r="A54" s="265"/>
      <c r="B54" s="611"/>
      <c r="C54" s="394" t="s">
        <v>833</v>
      </c>
      <c r="D54" s="271" t="s">
        <v>961</v>
      </c>
      <c r="E54" s="271" t="s">
        <v>962</v>
      </c>
      <c r="F54" s="269" t="s">
        <v>950</v>
      </c>
      <c r="G54" s="272" t="s">
        <v>1051</v>
      </c>
      <c r="H54" s="7"/>
      <c r="I54" s="7"/>
      <c r="J54" s="7"/>
      <c r="K54" s="7"/>
      <c r="L54" s="7"/>
      <c r="M54" s="7"/>
    </row>
    <row r="55" spans="1:13" ht="101.25" customHeight="1" x14ac:dyDescent="0.25">
      <c r="A55" s="265"/>
      <c r="B55" s="611" t="s">
        <v>963</v>
      </c>
      <c r="C55" s="394" t="s">
        <v>931</v>
      </c>
      <c r="D55" s="271" t="s">
        <v>964</v>
      </c>
      <c r="E55" s="271" t="s">
        <v>965</v>
      </c>
      <c r="F55" s="269" t="s">
        <v>1050</v>
      </c>
      <c r="G55" s="392">
        <v>44560</v>
      </c>
      <c r="H55" s="7"/>
      <c r="I55" s="7"/>
      <c r="J55" s="7"/>
      <c r="K55" s="7"/>
      <c r="L55" s="7"/>
      <c r="M55" s="7"/>
    </row>
    <row r="56" spans="1:13" ht="71.25" x14ac:dyDescent="0.25">
      <c r="A56" s="265"/>
      <c r="B56" s="611"/>
      <c r="C56" s="394" t="s">
        <v>966</v>
      </c>
      <c r="D56" s="271" t="s">
        <v>967</v>
      </c>
      <c r="E56" s="271" t="s">
        <v>968</v>
      </c>
      <c r="F56" s="269" t="s">
        <v>950</v>
      </c>
      <c r="G56" s="392">
        <v>44560</v>
      </c>
      <c r="H56" s="7"/>
      <c r="I56" s="7"/>
      <c r="J56" s="7"/>
      <c r="K56" s="7"/>
      <c r="L56" s="7"/>
      <c r="M56" s="7"/>
    </row>
    <row r="57" spans="1:13" ht="71.25" x14ac:dyDescent="0.25">
      <c r="A57" s="265"/>
      <c r="B57" s="611" t="s">
        <v>969</v>
      </c>
      <c r="C57" s="394" t="s">
        <v>843</v>
      </c>
      <c r="D57" s="399" t="s">
        <v>970</v>
      </c>
      <c r="E57" s="271" t="s">
        <v>971</v>
      </c>
      <c r="F57" s="269" t="s">
        <v>972</v>
      </c>
      <c r="G57" s="392">
        <v>44560</v>
      </c>
      <c r="H57" s="7"/>
      <c r="I57" s="7"/>
      <c r="J57" s="7"/>
      <c r="K57" s="7"/>
      <c r="L57" s="7"/>
      <c r="M57" s="7"/>
    </row>
    <row r="58" spans="1:13" ht="42.75" x14ac:dyDescent="0.25">
      <c r="A58" s="265"/>
      <c r="B58" s="611"/>
      <c r="C58" s="394" t="s">
        <v>848</v>
      </c>
      <c r="D58" s="399" t="s">
        <v>973</v>
      </c>
      <c r="E58" s="271" t="s">
        <v>974</v>
      </c>
      <c r="F58" s="269" t="s">
        <v>975</v>
      </c>
      <c r="G58" s="392">
        <v>44560</v>
      </c>
      <c r="H58" s="7"/>
      <c r="I58" s="7"/>
      <c r="J58" s="7"/>
      <c r="K58" s="7"/>
      <c r="L58" s="7"/>
      <c r="M58" s="7"/>
    </row>
    <row r="59" spans="1:13" ht="71.25" x14ac:dyDescent="0.25">
      <c r="A59" s="265"/>
      <c r="B59" s="611"/>
      <c r="C59" s="394" t="s">
        <v>976</v>
      </c>
      <c r="D59" s="399" t="s">
        <v>977</v>
      </c>
      <c r="E59" s="271" t="s">
        <v>978</v>
      </c>
      <c r="F59" s="269" t="s">
        <v>979</v>
      </c>
      <c r="G59" s="392">
        <v>44560</v>
      </c>
      <c r="H59" s="7"/>
      <c r="I59" s="7"/>
      <c r="J59" s="7"/>
      <c r="K59" s="7"/>
      <c r="L59" s="7"/>
      <c r="M59" s="7"/>
    </row>
    <row r="60" spans="1:13" ht="114" x14ac:dyDescent="0.25">
      <c r="A60" s="265"/>
      <c r="B60" s="492" t="s">
        <v>980</v>
      </c>
      <c r="C60" s="394" t="s">
        <v>981</v>
      </c>
      <c r="D60" s="271" t="s">
        <v>982</v>
      </c>
      <c r="E60" s="271" t="s">
        <v>983</v>
      </c>
      <c r="F60" s="269" t="s">
        <v>950</v>
      </c>
      <c r="G60" s="394" t="s">
        <v>984</v>
      </c>
      <c r="H60" s="7"/>
      <c r="I60" s="7"/>
      <c r="J60" s="7"/>
      <c r="K60" s="7"/>
      <c r="L60" s="7"/>
      <c r="M60" s="7"/>
    </row>
    <row r="61" spans="1:13" ht="57" x14ac:dyDescent="0.25">
      <c r="A61" s="265"/>
      <c r="B61" s="624"/>
      <c r="C61" s="405" t="s">
        <v>852</v>
      </c>
      <c r="D61" s="406" t="s">
        <v>985</v>
      </c>
      <c r="E61" s="406" t="s">
        <v>986</v>
      </c>
      <c r="F61" s="407" t="s">
        <v>950</v>
      </c>
      <c r="G61" s="405" t="s">
        <v>987</v>
      </c>
      <c r="H61" s="7"/>
      <c r="I61" s="7"/>
      <c r="J61" s="7"/>
      <c r="K61" s="7"/>
      <c r="L61" s="7"/>
      <c r="M61" s="7"/>
    </row>
    <row r="62" spans="1:13" x14ac:dyDescent="0.25">
      <c r="A62" s="265"/>
      <c r="B62" s="608" t="s">
        <v>1052</v>
      </c>
      <c r="C62" s="608"/>
      <c r="D62" s="608"/>
      <c r="E62" s="608"/>
      <c r="F62" s="608"/>
      <c r="G62" s="608"/>
      <c r="H62" s="608"/>
      <c r="I62" s="7"/>
      <c r="J62" s="7"/>
      <c r="K62" s="7"/>
      <c r="L62" s="7"/>
      <c r="M62" s="7"/>
    </row>
    <row r="63" spans="1:13" x14ac:dyDescent="0.25">
      <c r="A63" s="265"/>
      <c r="B63" s="400" t="s">
        <v>886</v>
      </c>
      <c r="C63" s="625" t="s">
        <v>813</v>
      </c>
      <c r="D63" s="625"/>
      <c r="E63" s="401" t="s">
        <v>888</v>
      </c>
      <c r="F63" s="401" t="s">
        <v>988</v>
      </c>
      <c r="G63" s="400" t="s">
        <v>989</v>
      </c>
      <c r="H63" s="401" t="s">
        <v>990</v>
      </c>
      <c r="I63" s="7"/>
      <c r="J63" s="7"/>
      <c r="K63" s="7"/>
      <c r="L63" s="7"/>
      <c r="M63" s="7"/>
    </row>
    <row r="64" spans="1:13" ht="85.5" x14ac:dyDescent="0.25">
      <c r="A64" s="265"/>
      <c r="B64" s="626" t="s">
        <v>991</v>
      </c>
      <c r="C64" s="396" t="s">
        <v>818</v>
      </c>
      <c r="D64" s="399" t="s">
        <v>992</v>
      </c>
      <c r="E64" s="399" t="s">
        <v>993</v>
      </c>
      <c r="F64" s="399" t="s">
        <v>994</v>
      </c>
      <c r="G64" s="402" t="s">
        <v>995</v>
      </c>
      <c r="H64" s="408">
        <v>44560</v>
      </c>
      <c r="I64" s="7"/>
      <c r="J64" s="7"/>
      <c r="K64" s="7"/>
      <c r="L64" s="7"/>
      <c r="M64" s="7"/>
    </row>
    <row r="65" spans="1:13" ht="71.25" x14ac:dyDescent="0.25">
      <c r="A65" s="265"/>
      <c r="B65" s="626"/>
      <c r="C65" s="621" t="s">
        <v>894</v>
      </c>
      <c r="D65" s="627" t="s">
        <v>996</v>
      </c>
      <c r="E65" s="399" t="s">
        <v>997</v>
      </c>
      <c r="F65" s="399" t="s">
        <v>999</v>
      </c>
      <c r="G65" s="628" t="s">
        <v>1001</v>
      </c>
      <c r="H65" s="622">
        <v>44560</v>
      </c>
      <c r="I65" s="7"/>
      <c r="J65" s="7"/>
      <c r="K65" s="7"/>
      <c r="L65" s="7"/>
      <c r="M65" s="7"/>
    </row>
    <row r="66" spans="1:13" ht="71.25" x14ac:dyDescent="0.25">
      <c r="A66" s="265"/>
      <c r="B66" s="626"/>
      <c r="C66" s="621"/>
      <c r="D66" s="627"/>
      <c r="E66" s="399" t="s">
        <v>998</v>
      </c>
      <c r="F66" s="399" t="s">
        <v>1000</v>
      </c>
      <c r="G66" s="628"/>
      <c r="H66" s="622"/>
      <c r="I66" s="7"/>
      <c r="J66" s="7"/>
      <c r="K66" s="7"/>
      <c r="L66" s="7"/>
      <c r="M66" s="7"/>
    </row>
    <row r="67" spans="1:13" ht="85.5" x14ac:dyDescent="0.25">
      <c r="A67" s="265"/>
      <c r="B67" s="626"/>
      <c r="C67" s="396" t="s">
        <v>826</v>
      </c>
      <c r="D67" s="399" t="s">
        <v>1002</v>
      </c>
      <c r="E67" s="403" t="s">
        <v>1003</v>
      </c>
      <c r="F67" s="399" t="s">
        <v>1004</v>
      </c>
      <c r="G67" s="402" t="s">
        <v>1005</v>
      </c>
      <c r="H67" s="408">
        <v>44560</v>
      </c>
      <c r="I67" s="7"/>
      <c r="J67" s="7"/>
      <c r="K67" s="7"/>
      <c r="L67" s="7"/>
      <c r="M67" s="7"/>
    </row>
    <row r="68" spans="1:13" ht="71.25" x14ac:dyDescent="0.25">
      <c r="A68" s="265"/>
      <c r="B68" s="404" t="s">
        <v>1006</v>
      </c>
      <c r="C68" s="396" t="s">
        <v>830</v>
      </c>
      <c r="D68" s="399" t="s">
        <v>1007</v>
      </c>
      <c r="E68" s="399" t="s">
        <v>1008</v>
      </c>
      <c r="F68" s="399" t="s">
        <v>1009</v>
      </c>
      <c r="G68" s="402" t="s">
        <v>1010</v>
      </c>
      <c r="H68" s="408">
        <v>44560</v>
      </c>
      <c r="I68" s="7"/>
      <c r="J68" s="7"/>
      <c r="K68" s="7"/>
      <c r="L68" s="7"/>
      <c r="M68" s="7"/>
    </row>
    <row r="69" spans="1:13" ht="42.75" x14ac:dyDescent="0.25">
      <c r="A69" s="265"/>
      <c r="B69" s="623" t="s">
        <v>1045</v>
      </c>
      <c r="C69" s="396" t="s">
        <v>931</v>
      </c>
      <c r="D69" s="399" t="s">
        <v>1011</v>
      </c>
      <c r="E69" s="399" t="s">
        <v>1012</v>
      </c>
      <c r="F69" s="399" t="s">
        <v>1012</v>
      </c>
      <c r="G69" s="402" t="s">
        <v>1013</v>
      </c>
      <c r="H69" s="408">
        <v>44560</v>
      </c>
      <c r="I69" s="7"/>
      <c r="J69" s="7"/>
      <c r="K69" s="7"/>
      <c r="L69" s="7"/>
      <c r="M69" s="7"/>
    </row>
    <row r="70" spans="1:13" ht="71.25" x14ac:dyDescent="0.25">
      <c r="A70" s="265"/>
      <c r="B70" s="623"/>
      <c r="C70" s="396" t="s">
        <v>966</v>
      </c>
      <c r="D70" s="399" t="s">
        <v>1014</v>
      </c>
      <c r="E70" s="399" t="s">
        <v>1015</v>
      </c>
      <c r="F70" s="399" t="s">
        <v>1016</v>
      </c>
      <c r="G70" s="402" t="s">
        <v>1017</v>
      </c>
      <c r="H70" s="408">
        <v>44560</v>
      </c>
      <c r="I70" s="7"/>
      <c r="J70" s="7"/>
      <c r="K70" s="7"/>
      <c r="L70" s="7"/>
      <c r="M70" s="7"/>
    </row>
    <row r="71" spans="1:13" ht="71.25" x14ac:dyDescent="0.25">
      <c r="A71" s="265"/>
      <c r="B71" s="623"/>
      <c r="C71" s="396" t="s">
        <v>1018</v>
      </c>
      <c r="D71" s="399" t="s">
        <v>1019</v>
      </c>
      <c r="E71" s="399" t="s">
        <v>1020</v>
      </c>
      <c r="F71" s="399" t="s">
        <v>1020</v>
      </c>
      <c r="G71" s="402" t="s">
        <v>979</v>
      </c>
      <c r="H71" s="408">
        <v>44560</v>
      </c>
      <c r="I71" s="7"/>
      <c r="J71" s="7"/>
      <c r="K71" s="7"/>
      <c r="L71" s="7"/>
      <c r="M71" s="7"/>
    </row>
    <row r="72" spans="1:13" ht="99.75" x14ac:dyDescent="0.25">
      <c r="A72" s="265"/>
      <c r="B72" s="404" t="s">
        <v>1021</v>
      </c>
      <c r="C72" s="396" t="s">
        <v>843</v>
      </c>
      <c r="D72" s="399" t="s">
        <v>1022</v>
      </c>
      <c r="E72" s="399" t="s">
        <v>1023</v>
      </c>
      <c r="F72" s="399" t="s">
        <v>1024</v>
      </c>
      <c r="G72" s="402" t="s">
        <v>1025</v>
      </c>
      <c r="H72" s="408">
        <v>44469</v>
      </c>
      <c r="I72" s="7"/>
      <c r="J72" s="7"/>
      <c r="K72" s="7"/>
      <c r="L72" s="7"/>
      <c r="M72" s="7"/>
    </row>
    <row r="73" spans="1:13" ht="215.25" customHeight="1" x14ac:dyDescent="0.25">
      <c r="A73" s="265"/>
      <c r="B73" s="404" t="s">
        <v>1026</v>
      </c>
      <c r="C73" s="396" t="s">
        <v>981</v>
      </c>
      <c r="D73" s="399" t="s">
        <v>1027</v>
      </c>
      <c r="E73" s="399" t="s">
        <v>1028</v>
      </c>
      <c r="F73" s="399" t="s">
        <v>1029</v>
      </c>
      <c r="G73" s="402" t="s">
        <v>1030</v>
      </c>
      <c r="H73" s="398" t="s">
        <v>1053</v>
      </c>
      <c r="I73" s="7"/>
      <c r="J73" s="7"/>
      <c r="K73" s="7"/>
      <c r="L73" s="7"/>
      <c r="M73" s="7"/>
    </row>
    <row r="74" spans="1:13" ht="15.75" x14ac:dyDescent="0.25">
      <c r="A74" s="265"/>
      <c r="B74" s="609" t="s">
        <v>1054</v>
      </c>
      <c r="C74" s="609"/>
      <c r="D74" s="609"/>
      <c r="E74" s="609"/>
      <c r="F74" s="609"/>
      <c r="G74" s="609"/>
      <c r="H74" s="282"/>
      <c r="I74" s="7"/>
      <c r="J74" s="7"/>
      <c r="K74" s="7"/>
      <c r="L74" s="7"/>
      <c r="M74" s="7"/>
    </row>
    <row r="75" spans="1:13" x14ac:dyDescent="0.25">
      <c r="A75" s="265"/>
      <c r="B75" s="409" t="s">
        <v>886</v>
      </c>
      <c r="C75" s="620" t="s">
        <v>1031</v>
      </c>
      <c r="D75" s="620"/>
      <c r="E75" s="409" t="s">
        <v>888</v>
      </c>
      <c r="F75" s="409" t="s">
        <v>989</v>
      </c>
      <c r="G75" s="409" t="s">
        <v>990</v>
      </c>
      <c r="H75" s="7"/>
      <c r="I75" s="7"/>
      <c r="J75" s="7"/>
      <c r="K75" s="7"/>
      <c r="L75" s="7"/>
      <c r="M75" s="7"/>
    </row>
    <row r="76" spans="1:13" ht="144.75" customHeight="1" x14ac:dyDescent="0.25">
      <c r="A76" s="265"/>
      <c r="B76" s="621" t="s">
        <v>1032</v>
      </c>
      <c r="C76" s="396" t="s">
        <v>818</v>
      </c>
      <c r="D76" s="397" t="s">
        <v>1033</v>
      </c>
      <c r="E76" s="397" t="s">
        <v>1034</v>
      </c>
      <c r="F76" s="395" t="s">
        <v>1055</v>
      </c>
      <c r="G76" s="398">
        <v>44560</v>
      </c>
      <c r="H76" s="7"/>
      <c r="I76" s="7"/>
      <c r="J76" s="7"/>
      <c r="K76" s="7"/>
      <c r="L76" s="7"/>
      <c r="M76" s="7"/>
    </row>
    <row r="77" spans="1:13" ht="152.25" customHeight="1" x14ac:dyDescent="0.25">
      <c r="A77" s="265"/>
      <c r="B77" s="621"/>
      <c r="C77" s="396" t="s">
        <v>894</v>
      </c>
      <c r="D77" s="397" t="s">
        <v>1035</v>
      </c>
      <c r="E77" s="397" t="s">
        <v>1036</v>
      </c>
      <c r="F77" s="396" t="s">
        <v>1056</v>
      </c>
      <c r="G77" s="398">
        <v>44560</v>
      </c>
      <c r="H77" s="7"/>
      <c r="I77" s="7"/>
      <c r="J77" s="7"/>
      <c r="K77" s="7"/>
      <c r="L77" s="7"/>
      <c r="M77" s="7"/>
    </row>
    <row r="78" spans="1:13" ht="85.5" x14ac:dyDescent="0.25">
      <c r="A78" s="265"/>
      <c r="B78" s="621"/>
      <c r="C78" s="396" t="s">
        <v>826</v>
      </c>
      <c r="D78" s="397" t="s">
        <v>1037</v>
      </c>
      <c r="E78" s="397" t="s">
        <v>1038</v>
      </c>
      <c r="F78" s="396" t="s">
        <v>1039</v>
      </c>
      <c r="G78" s="398">
        <v>44560</v>
      </c>
      <c r="H78" s="7"/>
      <c r="I78" s="7"/>
      <c r="J78" s="7"/>
      <c r="K78" s="7"/>
      <c r="L78" s="7"/>
      <c r="M78" s="7"/>
    </row>
    <row r="79" spans="1:13" x14ac:dyDescent="0.25">
      <c r="B79" s="282"/>
      <c r="C79" s="282"/>
      <c r="D79" s="282"/>
      <c r="E79" s="282"/>
      <c r="F79" s="282"/>
      <c r="G79" s="282"/>
      <c r="H79" s="282"/>
      <c r="I79" s="282"/>
      <c r="J79" s="282"/>
      <c r="K79" s="282"/>
      <c r="L79" s="282"/>
      <c r="M79" s="282"/>
    </row>
    <row r="80" spans="1:13" x14ac:dyDescent="0.25">
      <c r="B80" s="282"/>
      <c r="C80" s="282"/>
      <c r="D80" s="282"/>
      <c r="E80" s="282"/>
      <c r="F80" s="282"/>
      <c r="G80" s="282"/>
      <c r="H80" s="282"/>
      <c r="I80" s="282"/>
      <c r="J80" s="282"/>
      <c r="K80" s="282"/>
      <c r="L80" s="282"/>
      <c r="M80" s="282"/>
    </row>
    <row r="81" spans="2:13" x14ac:dyDescent="0.25">
      <c r="B81" s="282"/>
      <c r="C81" s="282"/>
      <c r="D81" s="282"/>
      <c r="E81" s="282"/>
      <c r="F81" s="282"/>
      <c r="G81" s="282"/>
      <c r="H81" s="282"/>
      <c r="I81" s="282"/>
      <c r="J81" s="282"/>
      <c r="K81" s="282"/>
      <c r="L81" s="282"/>
      <c r="M81" s="282"/>
    </row>
    <row r="82" spans="2:13" x14ac:dyDescent="0.25">
      <c r="B82" s="282"/>
      <c r="C82" s="282"/>
      <c r="D82" s="282"/>
      <c r="E82" s="282"/>
      <c r="F82" s="282"/>
      <c r="G82" s="282"/>
      <c r="H82" s="282"/>
      <c r="I82" s="282"/>
      <c r="J82" s="282"/>
      <c r="K82" s="282"/>
      <c r="L82" s="282"/>
      <c r="M82" s="282"/>
    </row>
    <row r="83" spans="2:13" x14ac:dyDescent="0.25">
      <c r="B83" s="282"/>
      <c r="C83" s="282"/>
      <c r="D83" s="282"/>
      <c r="E83" s="282"/>
      <c r="F83" s="282"/>
      <c r="G83" s="282"/>
      <c r="H83" s="282"/>
      <c r="I83" s="282"/>
      <c r="J83" s="282"/>
      <c r="K83" s="282"/>
      <c r="L83" s="282"/>
      <c r="M83" s="282"/>
    </row>
    <row r="84" spans="2:13" x14ac:dyDescent="0.25">
      <c r="B84" s="282"/>
      <c r="C84" s="282"/>
      <c r="D84" s="282"/>
      <c r="E84" s="282"/>
      <c r="F84" s="282"/>
      <c r="G84" s="282"/>
      <c r="H84" s="282"/>
      <c r="I84" s="282"/>
      <c r="J84" s="282"/>
      <c r="K84" s="282"/>
      <c r="L84" s="282"/>
      <c r="M84" s="282"/>
    </row>
    <row r="85" spans="2:13" x14ac:dyDescent="0.25">
      <c r="B85" s="282"/>
      <c r="C85" s="282"/>
      <c r="D85" s="282"/>
      <c r="E85" s="282"/>
      <c r="F85" s="282"/>
      <c r="G85" s="282"/>
      <c r="H85" s="282"/>
      <c r="I85" s="282"/>
      <c r="J85" s="282"/>
      <c r="K85" s="282"/>
      <c r="L85" s="282"/>
      <c r="M85" s="282"/>
    </row>
    <row r="86" spans="2:13" x14ac:dyDescent="0.25">
      <c r="B86" s="282"/>
      <c r="C86" s="282"/>
      <c r="D86" s="282"/>
      <c r="E86" s="282"/>
      <c r="F86" s="282"/>
      <c r="G86" s="282"/>
      <c r="H86" s="282"/>
      <c r="I86" s="282"/>
      <c r="J86" s="282"/>
      <c r="K86" s="282"/>
      <c r="L86" s="282"/>
      <c r="M86" s="282"/>
    </row>
    <row r="87" spans="2:13" x14ac:dyDescent="0.25">
      <c r="B87" s="282"/>
      <c r="C87" s="282"/>
      <c r="D87" s="282"/>
      <c r="E87" s="282"/>
      <c r="F87" s="282"/>
      <c r="G87" s="282"/>
      <c r="H87" s="282"/>
      <c r="I87" s="282"/>
      <c r="J87" s="282"/>
      <c r="K87" s="282"/>
      <c r="L87" s="282"/>
      <c r="M87" s="282"/>
    </row>
    <row r="88" spans="2:13" x14ac:dyDescent="0.25">
      <c r="B88" s="282"/>
      <c r="C88" s="282"/>
      <c r="D88" s="282"/>
      <c r="E88" s="282"/>
      <c r="F88" s="282"/>
      <c r="G88" s="282"/>
      <c r="H88" s="282"/>
      <c r="I88" s="282"/>
      <c r="J88" s="282"/>
      <c r="K88" s="282"/>
      <c r="L88" s="282"/>
      <c r="M88" s="282"/>
    </row>
    <row r="89" spans="2:13" x14ac:dyDescent="0.25">
      <c r="B89" s="282"/>
      <c r="C89" s="282"/>
      <c r="D89" s="282"/>
      <c r="E89" s="282"/>
      <c r="F89" s="282"/>
      <c r="G89" s="282"/>
      <c r="H89" s="282"/>
      <c r="I89" s="282"/>
      <c r="J89" s="282"/>
      <c r="K89" s="282"/>
      <c r="L89" s="282"/>
      <c r="M89" s="282"/>
    </row>
    <row r="90" spans="2:13" x14ac:dyDescent="0.25">
      <c r="B90" s="282"/>
      <c r="C90" s="282"/>
      <c r="D90" s="282"/>
      <c r="E90" s="282"/>
      <c r="F90" s="282"/>
      <c r="G90" s="282"/>
      <c r="H90" s="282"/>
      <c r="I90" s="282"/>
      <c r="J90" s="282"/>
      <c r="K90" s="282"/>
      <c r="L90" s="282"/>
      <c r="M90" s="282"/>
    </row>
  </sheetData>
  <mergeCells count="85">
    <mergeCell ref="F13:F14"/>
    <mergeCell ref="C3:D3"/>
    <mergeCell ref="B4:B6"/>
    <mergeCell ref="B7:B8"/>
    <mergeCell ref="B9:B10"/>
    <mergeCell ref="C9:C10"/>
    <mergeCell ref="D9:D10"/>
    <mergeCell ref="D11:D12"/>
    <mergeCell ref="E11:E12"/>
    <mergeCell ref="C13:C14"/>
    <mergeCell ref="D13:D14"/>
    <mergeCell ref="E13:E14"/>
    <mergeCell ref="B11:B14"/>
    <mergeCell ref="C11:C12"/>
    <mergeCell ref="F26:F29"/>
    <mergeCell ref="G26:G29"/>
    <mergeCell ref="C30:C33"/>
    <mergeCell ref="K18:M18"/>
    <mergeCell ref="B19:B20"/>
    <mergeCell ref="C19:C20"/>
    <mergeCell ref="D19:D20"/>
    <mergeCell ref="E19:E20"/>
    <mergeCell ref="F19:F20"/>
    <mergeCell ref="G19:G20"/>
    <mergeCell ref="H19:H20"/>
    <mergeCell ref="I19:I20"/>
    <mergeCell ref="J19:J20"/>
    <mergeCell ref="B18:E18"/>
    <mergeCell ref="F18:J18"/>
    <mergeCell ref="C25:D25"/>
    <mergeCell ref="B26:B35"/>
    <mergeCell ref="C26:C29"/>
    <mergeCell ref="D26:D29"/>
    <mergeCell ref="E26:E29"/>
    <mergeCell ref="C36:C37"/>
    <mergeCell ref="D36:D37"/>
    <mergeCell ref="E36:E37"/>
    <mergeCell ref="F36:F37"/>
    <mergeCell ref="G36:G37"/>
    <mergeCell ref="H30:H31"/>
    <mergeCell ref="C75:D75"/>
    <mergeCell ref="B76:B78"/>
    <mergeCell ref="H65:H66"/>
    <mergeCell ref="B69:B71"/>
    <mergeCell ref="B57:B59"/>
    <mergeCell ref="B60:B61"/>
    <mergeCell ref="C63:D63"/>
    <mergeCell ref="B64:B67"/>
    <mergeCell ref="C65:C66"/>
    <mergeCell ref="D65:D66"/>
    <mergeCell ref="G65:G66"/>
    <mergeCell ref="B55:B56"/>
    <mergeCell ref="H36:H37"/>
    <mergeCell ref="B44:B46"/>
    <mergeCell ref="B49:B51"/>
    <mergeCell ref="B1:M1"/>
    <mergeCell ref="B2:G2"/>
    <mergeCell ref="B17:M17"/>
    <mergeCell ref="K19:K20"/>
    <mergeCell ref="B24:H24"/>
    <mergeCell ref="L19:L20"/>
    <mergeCell ref="M19:M20"/>
    <mergeCell ref="B15:B16"/>
    <mergeCell ref="C15:C16"/>
    <mergeCell ref="D15:D16"/>
    <mergeCell ref="E15:E16"/>
    <mergeCell ref="F15:F16"/>
    <mergeCell ref="E9:E10"/>
    <mergeCell ref="F9:F10"/>
    <mergeCell ref="H32:H33"/>
    <mergeCell ref="B47:G47"/>
    <mergeCell ref="G52:G53"/>
    <mergeCell ref="B62:H62"/>
    <mergeCell ref="B74:G74"/>
    <mergeCell ref="C50:C51"/>
    <mergeCell ref="D50:D51"/>
    <mergeCell ref="B52:B54"/>
    <mergeCell ref="C52:C53"/>
    <mergeCell ref="D52:D53"/>
    <mergeCell ref="F52:F53"/>
    <mergeCell ref="D30:D33"/>
    <mergeCell ref="E30:E33"/>
    <mergeCell ref="F30:F33"/>
    <mergeCell ref="G30:G33"/>
    <mergeCell ref="B36:B42"/>
  </mergeCells>
  <hyperlinks>
    <hyperlink ref="E67" r:id="rId1" display="http://www.datos.gov.co/"/>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topLeftCell="A55" workbookViewId="0">
      <selection activeCell="F23" sqref="F23:G24"/>
    </sheetView>
  </sheetViews>
  <sheetFormatPr baseColWidth="10" defaultRowHeight="15" x14ac:dyDescent="0.25"/>
  <cols>
    <col min="3" max="3" width="15.42578125" customWidth="1"/>
    <col min="4" max="4" width="15.7109375" customWidth="1"/>
    <col min="5" max="5" width="23.140625" customWidth="1"/>
    <col min="6" max="6" width="27" customWidth="1"/>
    <col min="7" max="7" width="16.28515625" customWidth="1"/>
    <col min="8" max="8" width="16.5703125" customWidth="1"/>
  </cols>
  <sheetData>
    <row r="1" spans="1:9" x14ac:dyDescent="0.25">
      <c r="A1" s="265"/>
      <c r="B1" s="632" t="s">
        <v>603</v>
      </c>
      <c r="C1" s="632"/>
      <c r="D1" s="632"/>
      <c r="E1" s="632"/>
      <c r="F1" s="632"/>
      <c r="G1" s="632"/>
      <c r="H1" s="632"/>
      <c r="I1" s="265"/>
    </row>
    <row r="2" spans="1:9" ht="15.75" thickBot="1" x14ac:dyDescent="0.3">
      <c r="A2" s="265"/>
      <c r="B2" s="633" t="s">
        <v>1108</v>
      </c>
      <c r="C2" s="633"/>
      <c r="D2" s="633"/>
      <c r="E2" s="633"/>
      <c r="F2" s="633"/>
      <c r="G2" s="633"/>
      <c r="H2" s="633"/>
      <c r="I2" s="265"/>
    </row>
    <row r="3" spans="1:9" x14ac:dyDescent="0.25">
      <c r="A3" s="265"/>
      <c r="B3" s="635" t="s">
        <v>1109</v>
      </c>
      <c r="C3" s="648" t="s">
        <v>1057</v>
      </c>
      <c r="D3" s="648"/>
      <c r="E3" s="648"/>
      <c r="F3" s="648"/>
      <c r="G3" s="649" t="s">
        <v>1058</v>
      </c>
      <c r="H3" s="650"/>
      <c r="I3" s="265"/>
    </row>
    <row r="4" spans="1:9" ht="30" x14ac:dyDescent="0.25">
      <c r="A4" s="265"/>
      <c r="B4" s="636"/>
      <c r="C4" s="419" t="s">
        <v>1110</v>
      </c>
      <c r="D4" s="420" t="s">
        <v>1059</v>
      </c>
      <c r="E4" s="419" t="s">
        <v>1060</v>
      </c>
      <c r="F4" s="419" t="s">
        <v>1061</v>
      </c>
      <c r="G4" s="419" t="s">
        <v>1062</v>
      </c>
      <c r="H4" s="421" t="s">
        <v>1063</v>
      </c>
      <c r="I4" s="265"/>
    </row>
    <row r="5" spans="1:9" x14ac:dyDescent="0.25">
      <c r="A5" s="265"/>
      <c r="B5" s="637" t="s">
        <v>620</v>
      </c>
      <c r="C5" s="634" t="s">
        <v>1064</v>
      </c>
      <c r="D5" s="643" t="s">
        <v>409</v>
      </c>
      <c r="E5" s="410" t="s">
        <v>1065</v>
      </c>
      <c r="F5" s="410" t="s">
        <v>1066</v>
      </c>
      <c r="G5" s="410" t="s">
        <v>1067</v>
      </c>
      <c r="H5" s="413" t="s">
        <v>1067</v>
      </c>
      <c r="I5" s="265"/>
    </row>
    <row r="6" spans="1:9" x14ac:dyDescent="0.25">
      <c r="A6" s="265"/>
      <c r="B6" s="638"/>
      <c r="C6" s="634"/>
      <c r="D6" s="647"/>
      <c r="E6" s="410" t="s">
        <v>1068</v>
      </c>
      <c r="F6" s="410" t="s">
        <v>1069</v>
      </c>
      <c r="G6" s="410" t="s">
        <v>1067</v>
      </c>
      <c r="H6" s="413"/>
      <c r="I6" s="265"/>
    </row>
    <row r="7" spans="1:9" ht="28.5" x14ac:dyDescent="0.25">
      <c r="A7" s="265"/>
      <c r="B7" s="638"/>
      <c r="C7" s="634"/>
      <c r="D7" s="647"/>
      <c r="E7" s="410" t="s">
        <v>1070</v>
      </c>
      <c r="F7" s="410" t="s">
        <v>1071</v>
      </c>
      <c r="G7" s="410" t="s">
        <v>1067</v>
      </c>
      <c r="H7" s="413" t="s">
        <v>1067</v>
      </c>
      <c r="I7" s="265"/>
    </row>
    <row r="8" spans="1:9" ht="35.25" customHeight="1" x14ac:dyDescent="0.25">
      <c r="A8" s="265"/>
      <c r="B8" s="638"/>
      <c r="C8" s="634"/>
      <c r="D8" s="647"/>
      <c r="E8" s="410" t="s">
        <v>1072</v>
      </c>
      <c r="F8" s="410" t="s">
        <v>1073</v>
      </c>
      <c r="G8" s="410" t="s">
        <v>1067</v>
      </c>
      <c r="H8" s="413" t="s">
        <v>1067</v>
      </c>
      <c r="I8" s="265"/>
    </row>
    <row r="9" spans="1:9" ht="47.25" customHeight="1" x14ac:dyDescent="0.25">
      <c r="A9" s="265"/>
      <c r="B9" s="638"/>
      <c r="C9" s="634"/>
      <c r="D9" s="647"/>
      <c r="E9" s="410" t="s">
        <v>1074</v>
      </c>
      <c r="F9" s="410" t="s">
        <v>1075</v>
      </c>
      <c r="G9" s="410" t="s">
        <v>1067</v>
      </c>
      <c r="H9" s="411"/>
      <c r="I9" s="265"/>
    </row>
    <row r="10" spans="1:9" ht="18" customHeight="1" x14ac:dyDescent="0.25">
      <c r="A10" s="265"/>
      <c r="B10" s="638"/>
      <c r="C10" s="634"/>
      <c r="D10" s="647"/>
      <c r="E10" s="410" t="s">
        <v>1076</v>
      </c>
      <c r="F10" s="410" t="s">
        <v>1077</v>
      </c>
      <c r="G10" s="410" t="s">
        <v>1067</v>
      </c>
      <c r="H10" s="413" t="s">
        <v>1067</v>
      </c>
      <c r="I10" s="265"/>
    </row>
    <row r="11" spans="1:9" ht="33" customHeight="1" x14ac:dyDescent="0.25">
      <c r="A11" s="265"/>
      <c r="B11" s="638"/>
      <c r="C11" s="634"/>
      <c r="D11" s="647"/>
      <c r="E11" s="410" t="s">
        <v>1078</v>
      </c>
      <c r="F11" s="410" t="s">
        <v>1079</v>
      </c>
      <c r="G11" s="410" t="s">
        <v>1067</v>
      </c>
      <c r="H11" s="411"/>
      <c r="I11" s="265"/>
    </row>
    <row r="12" spans="1:9" ht="21.75" customHeight="1" x14ac:dyDescent="0.25">
      <c r="A12" s="265"/>
      <c r="B12" s="638"/>
      <c r="C12" s="634"/>
      <c r="D12" s="647"/>
      <c r="E12" s="410" t="s">
        <v>1082</v>
      </c>
      <c r="F12" s="410" t="s">
        <v>1083</v>
      </c>
      <c r="G12" s="410" t="s">
        <v>1067</v>
      </c>
      <c r="H12" s="413" t="s">
        <v>1067</v>
      </c>
      <c r="I12" s="265"/>
    </row>
    <row r="13" spans="1:9" x14ac:dyDescent="0.25">
      <c r="A13" s="265"/>
      <c r="B13" s="638"/>
      <c r="C13" s="634"/>
      <c r="D13" s="647"/>
      <c r="E13" s="410" t="s">
        <v>1084</v>
      </c>
      <c r="F13" s="410" t="s">
        <v>1085</v>
      </c>
      <c r="G13" s="410" t="s">
        <v>1067</v>
      </c>
      <c r="H13" s="411"/>
      <c r="I13" s="265"/>
    </row>
    <row r="14" spans="1:9" ht="22.5" customHeight="1" x14ac:dyDescent="0.25">
      <c r="A14" s="265"/>
      <c r="B14" s="638"/>
      <c r="C14" s="634"/>
      <c r="D14" s="647"/>
      <c r="E14" s="410" t="s">
        <v>1086</v>
      </c>
      <c r="F14" s="410" t="s">
        <v>1087</v>
      </c>
      <c r="G14" s="410" t="s">
        <v>1067</v>
      </c>
      <c r="H14" s="411"/>
      <c r="I14" s="265"/>
    </row>
    <row r="15" spans="1:9" ht="37.5" customHeight="1" x14ac:dyDescent="0.25">
      <c r="A15" s="265"/>
      <c r="B15" s="638"/>
      <c r="C15" s="634"/>
      <c r="D15" s="644"/>
      <c r="E15" s="410" t="s">
        <v>1095</v>
      </c>
      <c r="F15" s="410" t="s">
        <v>1096</v>
      </c>
      <c r="G15" s="410" t="s">
        <v>1067</v>
      </c>
      <c r="H15" s="413" t="s">
        <v>1067</v>
      </c>
      <c r="I15" s="265"/>
    </row>
    <row r="16" spans="1:9" ht="54" customHeight="1" x14ac:dyDescent="0.25">
      <c r="A16" s="265"/>
      <c r="B16" s="638"/>
      <c r="C16" s="634"/>
      <c r="D16" s="645" t="s">
        <v>1111</v>
      </c>
      <c r="E16" s="410" t="s">
        <v>1089</v>
      </c>
      <c r="F16" s="410" t="s">
        <v>1090</v>
      </c>
      <c r="G16" s="410" t="s">
        <v>1067</v>
      </c>
      <c r="H16" s="413" t="s">
        <v>1067</v>
      </c>
      <c r="I16" s="265"/>
    </row>
    <row r="17" spans="1:9" ht="43.5" customHeight="1" x14ac:dyDescent="0.25">
      <c r="A17" s="265"/>
      <c r="B17" s="638"/>
      <c r="C17" s="634"/>
      <c r="D17" s="646"/>
      <c r="E17" s="410" t="s">
        <v>1091</v>
      </c>
      <c r="F17" s="412" t="s">
        <v>1092</v>
      </c>
      <c r="G17" s="410" t="s">
        <v>1067</v>
      </c>
      <c r="H17" s="413" t="s">
        <v>1067</v>
      </c>
      <c r="I17" s="265"/>
    </row>
    <row r="18" spans="1:9" ht="30.75" customHeight="1" x14ac:dyDescent="0.25">
      <c r="A18" s="265"/>
      <c r="B18" s="638"/>
      <c r="C18" s="640" t="s">
        <v>1093</v>
      </c>
      <c r="D18" s="643" t="s">
        <v>409</v>
      </c>
      <c r="E18" s="410" t="s">
        <v>1097</v>
      </c>
      <c r="F18" s="410" t="s">
        <v>1098</v>
      </c>
      <c r="G18" s="410" t="s">
        <v>1067</v>
      </c>
      <c r="H18" s="411"/>
      <c r="I18" s="265"/>
    </row>
    <row r="19" spans="1:9" ht="56.25" customHeight="1" x14ac:dyDescent="0.25">
      <c r="A19" s="265"/>
      <c r="B19" s="638"/>
      <c r="C19" s="641"/>
      <c r="D19" s="644"/>
      <c r="E19" s="410" t="s">
        <v>1099</v>
      </c>
      <c r="F19" s="412" t="s">
        <v>1100</v>
      </c>
      <c r="G19" s="410" t="s">
        <v>1067</v>
      </c>
      <c r="H19" s="411"/>
      <c r="I19" s="265"/>
    </row>
    <row r="20" spans="1:9" ht="39.75" customHeight="1" x14ac:dyDescent="0.25">
      <c r="A20" s="265"/>
      <c r="B20" s="638"/>
      <c r="C20" s="641"/>
      <c r="D20" s="414" t="s">
        <v>1088</v>
      </c>
      <c r="E20" s="410" t="s">
        <v>1101</v>
      </c>
      <c r="F20" s="412" t="s">
        <v>1102</v>
      </c>
      <c r="G20" s="410" t="s">
        <v>1067</v>
      </c>
      <c r="H20" s="413" t="s">
        <v>1094</v>
      </c>
      <c r="I20" s="265"/>
    </row>
    <row r="21" spans="1:9" ht="43.5" customHeight="1" thickBot="1" x14ac:dyDescent="0.3">
      <c r="A21" s="265"/>
      <c r="B21" s="639"/>
      <c r="C21" s="642"/>
      <c r="D21" s="415" t="s">
        <v>1103</v>
      </c>
      <c r="E21" s="416" t="s">
        <v>1104</v>
      </c>
      <c r="F21" s="417" t="s">
        <v>1105</v>
      </c>
      <c r="G21" s="416" t="s">
        <v>1067</v>
      </c>
      <c r="H21" s="418"/>
      <c r="I21" s="265"/>
    </row>
    <row r="22" spans="1:9" x14ac:dyDescent="0.25">
      <c r="A22" s="265"/>
      <c r="B22" s="651" t="s">
        <v>1131</v>
      </c>
      <c r="C22" s="651"/>
      <c r="D22" s="651"/>
      <c r="E22" s="651"/>
      <c r="F22" s="651"/>
      <c r="G22" s="651"/>
      <c r="H22" s="265"/>
    </row>
    <row r="23" spans="1:9" ht="38.25" x14ac:dyDescent="0.25">
      <c r="A23" s="265"/>
      <c r="B23" s="657" t="s">
        <v>1135</v>
      </c>
      <c r="C23" s="656" t="s">
        <v>1059</v>
      </c>
      <c r="D23" s="423" t="s">
        <v>1134</v>
      </c>
      <c r="E23" s="424" t="s">
        <v>1133</v>
      </c>
      <c r="F23" s="655">
        <v>916</v>
      </c>
      <c r="G23" s="655"/>
      <c r="H23" s="265"/>
    </row>
    <row r="24" spans="1:9" x14ac:dyDescent="0.25">
      <c r="A24" s="265"/>
      <c r="B24" s="657"/>
      <c r="C24" s="656"/>
      <c r="D24" s="425"/>
      <c r="E24" s="425" t="s">
        <v>1112</v>
      </c>
      <c r="F24" s="439" t="s">
        <v>1113</v>
      </c>
      <c r="G24" s="439" t="s">
        <v>1114</v>
      </c>
      <c r="H24" s="265"/>
    </row>
    <row r="25" spans="1:9" x14ac:dyDescent="0.25">
      <c r="A25" s="265"/>
      <c r="B25" s="653" t="s">
        <v>1064</v>
      </c>
      <c r="C25" s="652" t="s">
        <v>409</v>
      </c>
      <c r="D25" s="428" t="s">
        <v>1065</v>
      </c>
      <c r="E25" s="428" t="s">
        <v>1066</v>
      </c>
      <c r="F25" s="429">
        <v>164</v>
      </c>
      <c r="G25" s="430" t="s">
        <v>1115</v>
      </c>
      <c r="H25" s="265"/>
    </row>
    <row r="26" spans="1:9" x14ac:dyDescent="0.25">
      <c r="A26" s="265"/>
      <c r="B26" s="653"/>
      <c r="C26" s="652"/>
      <c r="D26" s="430" t="s">
        <v>1068</v>
      </c>
      <c r="E26" s="430" t="s">
        <v>1069</v>
      </c>
      <c r="F26" s="430" t="s">
        <v>1115</v>
      </c>
      <c r="G26" s="429">
        <v>130</v>
      </c>
      <c r="H26" s="265"/>
    </row>
    <row r="27" spans="1:9" ht="25.5" x14ac:dyDescent="0.25">
      <c r="A27" s="265"/>
      <c r="B27" s="653"/>
      <c r="C27" s="652"/>
      <c r="D27" s="428" t="s">
        <v>1070</v>
      </c>
      <c r="E27" s="428" t="s">
        <v>1071</v>
      </c>
      <c r="F27" s="429">
        <v>4</v>
      </c>
      <c r="G27" s="430" t="s">
        <v>1115</v>
      </c>
      <c r="H27" s="265"/>
    </row>
    <row r="28" spans="1:9" ht="29.25" customHeight="1" x14ac:dyDescent="0.25">
      <c r="A28" s="265"/>
      <c r="B28" s="653"/>
      <c r="C28" s="652"/>
      <c r="D28" s="430" t="s">
        <v>1072</v>
      </c>
      <c r="E28" s="430" t="s">
        <v>1073</v>
      </c>
      <c r="F28" s="429">
        <v>68</v>
      </c>
      <c r="G28" s="430" t="s">
        <v>1115</v>
      </c>
      <c r="H28" s="265"/>
    </row>
    <row r="29" spans="1:9" ht="29.25" customHeight="1" x14ac:dyDescent="0.25">
      <c r="A29" s="265"/>
      <c r="B29" s="653"/>
      <c r="C29" s="652"/>
      <c r="D29" s="428" t="s">
        <v>1074</v>
      </c>
      <c r="E29" s="428" t="s">
        <v>1075</v>
      </c>
      <c r="F29" s="430" t="s">
        <v>1115</v>
      </c>
      <c r="G29" s="430" t="s">
        <v>1115</v>
      </c>
      <c r="H29" s="265"/>
    </row>
    <row r="30" spans="1:9" x14ac:dyDescent="0.25">
      <c r="A30" s="265"/>
      <c r="B30" s="653"/>
      <c r="C30" s="652"/>
      <c r="D30" s="430" t="s">
        <v>1076</v>
      </c>
      <c r="E30" s="430" t="s">
        <v>1077</v>
      </c>
      <c r="F30" s="429">
        <v>8</v>
      </c>
      <c r="G30" s="430" t="s">
        <v>1115</v>
      </c>
      <c r="H30" s="265"/>
    </row>
    <row r="31" spans="1:9" ht="25.5" customHeight="1" x14ac:dyDescent="0.25">
      <c r="A31" s="265"/>
      <c r="B31" s="653"/>
      <c r="C31" s="652"/>
      <c r="D31" s="428" t="s">
        <v>1078</v>
      </c>
      <c r="E31" s="428" t="s">
        <v>1079</v>
      </c>
      <c r="F31" s="430" t="s">
        <v>1115</v>
      </c>
      <c r="G31" s="429">
        <v>5</v>
      </c>
      <c r="H31" s="265"/>
    </row>
    <row r="32" spans="1:9" x14ac:dyDescent="0.25">
      <c r="A32" s="265"/>
      <c r="B32" s="653"/>
      <c r="C32" s="652"/>
      <c r="D32" s="430" t="s">
        <v>1080</v>
      </c>
      <c r="E32" s="430" t="s">
        <v>1081</v>
      </c>
      <c r="F32" s="430" t="s">
        <v>1115</v>
      </c>
      <c r="G32" s="430" t="s">
        <v>1115</v>
      </c>
      <c r="H32" s="265"/>
    </row>
    <row r="33" spans="1:8" x14ac:dyDescent="0.25">
      <c r="A33" s="265"/>
      <c r="B33" s="653"/>
      <c r="C33" s="652"/>
      <c r="D33" s="428" t="s">
        <v>1082</v>
      </c>
      <c r="E33" s="428" t="s">
        <v>1083</v>
      </c>
      <c r="F33" s="430" t="s">
        <v>1115</v>
      </c>
      <c r="G33" s="429">
        <v>120</v>
      </c>
      <c r="H33" s="265"/>
    </row>
    <row r="34" spans="1:8" ht="30" customHeight="1" x14ac:dyDescent="0.25">
      <c r="A34" s="265"/>
      <c r="B34" s="653"/>
      <c r="C34" s="652"/>
      <c r="D34" s="430" t="s">
        <v>1106</v>
      </c>
      <c r="E34" s="431" t="s">
        <v>1107</v>
      </c>
      <c r="F34" s="430" t="s">
        <v>1115</v>
      </c>
      <c r="G34" s="429">
        <v>20</v>
      </c>
      <c r="H34" s="265"/>
    </row>
    <row r="35" spans="1:8" x14ac:dyDescent="0.25">
      <c r="A35" s="265"/>
      <c r="B35" s="653"/>
      <c r="C35" s="652"/>
      <c r="D35" s="432" t="s">
        <v>1116</v>
      </c>
      <c r="E35" s="432" t="s">
        <v>1117</v>
      </c>
      <c r="F35" s="430" t="s">
        <v>1115</v>
      </c>
      <c r="G35" s="430" t="s">
        <v>1115</v>
      </c>
      <c r="H35" s="265"/>
    </row>
    <row r="36" spans="1:8" x14ac:dyDescent="0.25">
      <c r="A36" s="265"/>
      <c r="B36" s="653"/>
      <c r="C36" s="652"/>
      <c r="D36" s="430" t="s">
        <v>1084</v>
      </c>
      <c r="E36" s="430" t="s">
        <v>1085</v>
      </c>
      <c r="F36" s="430" t="s">
        <v>1115</v>
      </c>
      <c r="G36" s="429">
        <v>50</v>
      </c>
      <c r="H36" s="265"/>
    </row>
    <row r="37" spans="1:8" x14ac:dyDescent="0.25">
      <c r="A37" s="265"/>
      <c r="B37" s="653"/>
      <c r="C37" s="652"/>
      <c r="D37" s="432" t="s">
        <v>1086</v>
      </c>
      <c r="E37" s="432" t="s">
        <v>1087</v>
      </c>
      <c r="F37" s="429">
        <v>17</v>
      </c>
      <c r="G37" s="430" t="s">
        <v>1115</v>
      </c>
      <c r="H37" s="265"/>
    </row>
    <row r="38" spans="1:8" ht="29.25" customHeight="1" x14ac:dyDescent="0.25">
      <c r="A38" s="265"/>
      <c r="B38" s="653"/>
      <c r="C38" s="652"/>
      <c r="D38" s="430" t="s">
        <v>1095</v>
      </c>
      <c r="E38" s="431" t="s">
        <v>1096</v>
      </c>
      <c r="F38" s="430" t="s">
        <v>1115</v>
      </c>
      <c r="G38" s="430" t="s">
        <v>1115</v>
      </c>
      <c r="H38" s="265"/>
    </row>
    <row r="39" spans="1:8" ht="42" customHeight="1" x14ac:dyDescent="0.25">
      <c r="A39" s="265"/>
      <c r="B39" s="653"/>
      <c r="C39" s="658" t="s">
        <v>1111</v>
      </c>
      <c r="D39" s="432" t="s">
        <v>1089</v>
      </c>
      <c r="E39" s="426" t="s">
        <v>1090</v>
      </c>
      <c r="F39" s="430" t="s">
        <v>1115</v>
      </c>
      <c r="G39" s="429">
        <v>60</v>
      </c>
      <c r="H39" s="265"/>
    </row>
    <row r="40" spans="1:8" ht="25.5" x14ac:dyDescent="0.25">
      <c r="A40" s="265"/>
      <c r="B40" s="653"/>
      <c r="C40" s="659"/>
      <c r="D40" s="430" t="s">
        <v>1091</v>
      </c>
      <c r="E40" s="433" t="s">
        <v>1092</v>
      </c>
      <c r="F40" s="430" t="s">
        <v>1115</v>
      </c>
      <c r="G40" s="430" t="s">
        <v>1115</v>
      </c>
      <c r="H40" s="265"/>
    </row>
    <row r="41" spans="1:8" x14ac:dyDescent="0.25">
      <c r="A41" s="265"/>
      <c r="B41" s="631" t="s">
        <v>1132</v>
      </c>
      <c r="C41" s="631"/>
      <c r="D41" s="631"/>
      <c r="E41" s="631"/>
      <c r="F41" s="438">
        <v>261</v>
      </c>
      <c r="G41" s="438">
        <v>385</v>
      </c>
      <c r="H41" s="265"/>
    </row>
    <row r="42" spans="1:8" ht="41.25" customHeight="1" x14ac:dyDescent="0.25">
      <c r="A42" s="265"/>
      <c r="B42" s="654" t="s">
        <v>1093</v>
      </c>
      <c r="C42" s="652" t="s">
        <v>409</v>
      </c>
      <c r="D42" s="428" t="s">
        <v>1097</v>
      </c>
      <c r="E42" s="426" t="s">
        <v>1098</v>
      </c>
      <c r="F42" s="429">
        <v>20</v>
      </c>
      <c r="G42" s="430" t="s">
        <v>1115</v>
      </c>
      <c r="H42" s="427"/>
    </row>
    <row r="43" spans="1:8" ht="37.5" customHeight="1" x14ac:dyDescent="0.25">
      <c r="A43" s="265"/>
      <c r="B43" s="654"/>
      <c r="C43" s="652"/>
      <c r="D43" s="430" t="s">
        <v>1099</v>
      </c>
      <c r="E43" s="431" t="s">
        <v>1100</v>
      </c>
      <c r="F43" s="430" t="s">
        <v>1115</v>
      </c>
      <c r="G43" s="430" t="s">
        <v>1115</v>
      </c>
      <c r="H43" s="265"/>
    </row>
    <row r="44" spans="1:8" ht="64.5" customHeight="1" x14ac:dyDescent="0.25">
      <c r="A44" s="265"/>
      <c r="B44" s="654"/>
      <c r="C44" s="652"/>
      <c r="D44" s="428" t="s">
        <v>1118</v>
      </c>
      <c r="E44" s="426" t="s">
        <v>1119</v>
      </c>
      <c r="F44" s="430" t="s">
        <v>1115</v>
      </c>
      <c r="G44" s="430" t="s">
        <v>1115</v>
      </c>
      <c r="H44" s="265"/>
    </row>
    <row r="45" spans="1:8" ht="39.75" customHeight="1" x14ac:dyDescent="0.25">
      <c r="A45" s="265"/>
      <c r="B45" s="654"/>
      <c r="C45" s="652"/>
      <c r="D45" s="430" t="s">
        <v>1120</v>
      </c>
      <c r="E45" s="431" t="s">
        <v>1121</v>
      </c>
      <c r="F45" s="430" t="s">
        <v>1115</v>
      </c>
      <c r="G45" s="430" t="s">
        <v>1115</v>
      </c>
      <c r="H45" s="265"/>
    </row>
    <row r="46" spans="1:8" ht="39.75" customHeight="1" x14ac:dyDescent="0.25">
      <c r="A46" s="265"/>
      <c r="B46" s="654"/>
      <c r="C46" s="652"/>
      <c r="D46" s="428" t="s">
        <v>1122</v>
      </c>
      <c r="E46" s="434" t="s">
        <v>1123</v>
      </c>
      <c r="F46" s="430" t="s">
        <v>1115</v>
      </c>
      <c r="G46" s="430" t="s">
        <v>1115</v>
      </c>
      <c r="H46" s="265"/>
    </row>
    <row r="47" spans="1:8" ht="58.5" customHeight="1" x14ac:dyDescent="0.25">
      <c r="A47" s="265"/>
      <c r="B47" s="654"/>
      <c r="C47" s="652"/>
      <c r="D47" s="430" t="s">
        <v>1124</v>
      </c>
      <c r="E47" s="431" t="s">
        <v>1125</v>
      </c>
      <c r="F47" s="430" t="s">
        <v>1115</v>
      </c>
      <c r="G47" s="430" t="s">
        <v>1115</v>
      </c>
      <c r="H47" s="265"/>
    </row>
    <row r="48" spans="1:8" ht="39.75" customHeight="1" x14ac:dyDescent="0.25">
      <c r="A48" s="265"/>
      <c r="B48" s="654"/>
      <c r="C48" s="435" t="s">
        <v>1013</v>
      </c>
      <c r="D48" s="428" t="s">
        <v>1101</v>
      </c>
      <c r="E48" s="434" t="s">
        <v>1102</v>
      </c>
      <c r="F48" s="430" t="s">
        <v>1115</v>
      </c>
      <c r="G48" s="429">
        <v>250</v>
      </c>
      <c r="H48" s="265"/>
    </row>
    <row r="49" spans="1:8" ht="39.75" customHeight="1" x14ac:dyDescent="0.25">
      <c r="A49" s="265"/>
      <c r="B49" s="654"/>
      <c r="C49" s="660" t="s">
        <v>1103</v>
      </c>
      <c r="D49" s="430" t="s">
        <v>1104</v>
      </c>
      <c r="E49" s="431" t="s">
        <v>1105</v>
      </c>
      <c r="F49" s="430" t="s">
        <v>1115</v>
      </c>
      <c r="G49" s="430" t="s">
        <v>1115</v>
      </c>
      <c r="H49" s="265"/>
    </row>
    <row r="50" spans="1:8" ht="43.5" customHeight="1" x14ac:dyDescent="0.25">
      <c r="A50" s="265"/>
      <c r="B50" s="654"/>
      <c r="C50" s="661"/>
      <c r="D50" s="428" t="s">
        <v>1126</v>
      </c>
      <c r="E50" s="434" t="s">
        <v>1127</v>
      </c>
      <c r="F50" s="430" t="s">
        <v>1115</v>
      </c>
      <c r="G50" s="430" t="s">
        <v>1115</v>
      </c>
      <c r="H50" s="265"/>
    </row>
    <row r="51" spans="1:8" ht="42.75" customHeight="1" x14ac:dyDescent="0.25">
      <c r="A51" s="265"/>
      <c r="B51" s="654"/>
      <c r="C51" s="437" t="s">
        <v>1128</v>
      </c>
      <c r="D51" s="430" t="s">
        <v>1129</v>
      </c>
      <c r="E51" s="431" t="s">
        <v>1130</v>
      </c>
      <c r="F51" s="430" t="s">
        <v>1115</v>
      </c>
      <c r="G51" s="430" t="s">
        <v>1115</v>
      </c>
      <c r="H51" s="265"/>
    </row>
    <row r="52" spans="1:8" x14ac:dyDescent="0.25">
      <c r="A52" s="265"/>
      <c r="B52" s="630" t="s">
        <v>1132</v>
      </c>
      <c r="C52" s="630"/>
      <c r="D52" s="630"/>
      <c r="E52" s="630"/>
      <c r="F52" s="436">
        <v>20</v>
      </c>
      <c r="G52" s="436">
        <v>250</v>
      </c>
      <c r="H52" s="265"/>
    </row>
    <row r="53" spans="1:8" x14ac:dyDescent="0.25">
      <c r="B53" s="422"/>
      <c r="C53" s="422"/>
      <c r="D53" s="422"/>
      <c r="E53" s="422"/>
      <c r="F53" s="422"/>
      <c r="G53" s="422"/>
    </row>
    <row r="54" spans="1:8" x14ac:dyDescent="0.25">
      <c r="B54" s="422"/>
      <c r="C54" s="422"/>
      <c r="D54" s="422"/>
      <c r="E54" s="422"/>
      <c r="F54" s="422"/>
      <c r="G54" s="422"/>
    </row>
    <row r="55" spans="1:8" x14ac:dyDescent="0.25">
      <c r="B55" s="422"/>
      <c r="C55" s="422"/>
      <c r="D55" s="422"/>
      <c r="E55" s="422"/>
      <c r="F55" s="422"/>
      <c r="G55" s="422"/>
    </row>
    <row r="56" spans="1:8" x14ac:dyDescent="0.25">
      <c r="B56" s="422"/>
      <c r="C56" s="422"/>
      <c r="D56" s="422"/>
      <c r="E56" s="422"/>
      <c r="F56" s="422"/>
      <c r="G56" s="422"/>
    </row>
    <row r="57" spans="1:8" x14ac:dyDescent="0.25">
      <c r="B57" s="422"/>
      <c r="C57" s="422"/>
      <c r="D57" s="422"/>
      <c r="E57" s="422"/>
      <c r="F57" s="422"/>
      <c r="G57" s="422"/>
    </row>
    <row r="58" spans="1:8" x14ac:dyDescent="0.25">
      <c r="B58" s="422"/>
      <c r="C58" s="422"/>
      <c r="D58" s="422"/>
      <c r="E58" s="422"/>
      <c r="F58" s="422"/>
      <c r="G58" s="422"/>
    </row>
    <row r="59" spans="1:8" x14ac:dyDescent="0.25">
      <c r="B59" s="422"/>
      <c r="C59" s="422"/>
      <c r="D59" s="422"/>
      <c r="E59" s="422"/>
      <c r="F59" s="422"/>
      <c r="G59" s="422"/>
    </row>
    <row r="60" spans="1:8" x14ac:dyDescent="0.25">
      <c r="B60" s="422"/>
      <c r="C60" s="422"/>
      <c r="D60" s="422"/>
      <c r="E60" s="422"/>
      <c r="F60" s="422"/>
      <c r="G60" s="422"/>
    </row>
    <row r="61" spans="1:8" x14ac:dyDescent="0.25">
      <c r="B61" s="422"/>
      <c r="C61" s="422"/>
      <c r="D61" s="422"/>
      <c r="E61" s="422"/>
      <c r="F61" s="422"/>
      <c r="G61" s="422"/>
    </row>
    <row r="62" spans="1:8" x14ac:dyDescent="0.25">
      <c r="B62" s="422"/>
      <c r="C62" s="422"/>
      <c r="D62" s="422"/>
      <c r="E62" s="422"/>
      <c r="F62" s="422"/>
      <c r="G62" s="422"/>
    </row>
    <row r="63" spans="1:8" x14ac:dyDescent="0.25">
      <c r="B63" s="422"/>
      <c r="C63" s="422"/>
      <c r="D63" s="422"/>
      <c r="E63" s="422"/>
      <c r="F63" s="422"/>
      <c r="G63" s="422"/>
    </row>
    <row r="64" spans="1:8" x14ac:dyDescent="0.25">
      <c r="B64" s="422"/>
      <c r="C64" s="422"/>
      <c r="D64" s="422"/>
      <c r="E64" s="422"/>
      <c r="F64" s="422"/>
      <c r="G64" s="422"/>
    </row>
    <row r="65" spans="2:7" x14ac:dyDescent="0.25">
      <c r="B65" s="422"/>
      <c r="C65" s="422"/>
      <c r="D65" s="422"/>
      <c r="E65" s="422"/>
      <c r="F65" s="422"/>
      <c r="G65" s="422"/>
    </row>
    <row r="66" spans="2:7" x14ac:dyDescent="0.25">
      <c r="B66" s="422"/>
      <c r="C66" s="422"/>
      <c r="D66" s="422"/>
      <c r="E66" s="422"/>
      <c r="F66" s="422"/>
      <c r="G66" s="422"/>
    </row>
    <row r="67" spans="2:7" x14ac:dyDescent="0.25">
      <c r="B67" s="422"/>
      <c r="C67" s="422"/>
      <c r="D67" s="422"/>
      <c r="E67" s="422"/>
      <c r="F67" s="422"/>
      <c r="G67" s="422"/>
    </row>
    <row r="68" spans="2:7" x14ac:dyDescent="0.25">
      <c r="B68" s="422"/>
      <c r="C68" s="422"/>
      <c r="D68" s="422"/>
      <c r="E68" s="422"/>
      <c r="F68" s="422"/>
      <c r="G68" s="422"/>
    </row>
    <row r="69" spans="2:7" x14ac:dyDescent="0.25">
      <c r="B69" s="422"/>
      <c r="C69" s="422"/>
      <c r="D69" s="422"/>
      <c r="E69" s="422"/>
      <c r="F69" s="422"/>
      <c r="G69" s="422"/>
    </row>
    <row r="70" spans="2:7" x14ac:dyDescent="0.25">
      <c r="B70" s="422"/>
      <c r="C70" s="422"/>
      <c r="D70" s="422"/>
      <c r="E70" s="422"/>
      <c r="F70" s="422"/>
      <c r="G70" s="422"/>
    </row>
    <row r="71" spans="2:7" x14ac:dyDescent="0.25">
      <c r="B71" s="422"/>
      <c r="C71" s="422"/>
      <c r="D71" s="422"/>
      <c r="E71" s="422"/>
      <c r="F71" s="422"/>
      <c r="G71" s="422"/>
    </row>
    <row r="72" spans="2:7" x14ac:dyDescent="0.25">
      <c r="B72" s="422"/>
      <c r="C72" s="422"/>
      <c r="D72" s="422"/>
      <c r="E72" s="422"/>
      <c r="F72" s="422"/>
      <c r="G72" s="422"/>
    </row>
    <row r="73" spans="2:7" x14ac:dyDescent="0.25">
      <c r="B73" s="422"/>
      <c r="C73" s="422"/>
      <c r="D73" s="422"/>
      <c r="E73" s="422"/>
      <c r="F73" s="422"/>
      <c r="G73" s="422"/>
    </row>
    <row r="74" spans="2:7" x14ac:dyDescent="0.25">
      <c r="B74" s="422"/>
      <c r="C74" s="422"/>
      <c r="D74" s="422"/>
      <c r="E74" s="422"/>
      <c r="F74" s="422"/>
      <c r="G74" s="422"/>
    </row>
    <row r="75" spans="2:7" x14ac:dyDescent="0.25">
      <c r="B75" s="422"/>
      <c r="C75" s="422"/>
      <c r="D75" s="422"/>
      <c r="E75" s="422"/>
      <c r="F75" s="422"/>
      <c r="G75" s="422"/>
    </row>
    <row r="76" spans="2:7" x14ac:dyDescent="0.25">
      <c r="B76" s="422"/>
      <c r="C76" s="422"/>
      <c r="D76" s="422"/>
      <c r="E76" s="422"/>
      <c r="F76" s="422"/>
      <c r="G76" s="422"/>
    </row>
    <row r="77" spans="2:7" x14ac:dyDescent="0.25">
      <c r="B77" s="422"/>
      <c r="C77" s="422"/>
      <c r="D77" s="422"/>
      <c r="E77" s="422"/>
      <c r="F77" s="422"/>
      <c r="G77" s="422"/>
    </row>
    <row r="78" spans="2:7" x14ac:dyDescent="0.25">
      <c r="B78" s="422"/>
      <c r="C78" s="422"/>
      <c r="D78" s="422"/>
      <c r="E78" s="422"/>
      <c r="F78" s="422"/>
      <c r="G78" s="422"/>
    </row>
    <row r="79" spans="2:7" x14ac:dyDescent="0.25">
      <c r="B79" s="422"/>
      <c r="C79" s="422"/>
      <c r="D79" s="422"/>
      <c r="E79" s="422"/>
      <c r="F79" s="422"/>
      <c r="G79" s="422"/>
    </row>
    <row r="80" spans="2:7" x14ac:dyDescent="0.25">
      <c r="B80" s="422"/>
      <c r="C80" s="422"/>
      <c r="D80" s="422"/>
      <c r="E80" s="422"/>
      <c r="F80" s="422"/>
      <c r="G80" s="422"/>
    </row>
    <row r="81" spans="2:7" x14ac:dyDescent="0.25">
      <c r="B81" s="422"/>
      <c r="C81" s="422"/>
      <c r="D81" s="422"/>
      <c r="E81" s="422"/>
      <c r="F81" s="422"/>
      <c r="G81" s="422"/>
    </row>
    <row r="82" spans="2:7" x14ac:dyDescent="0.25">
      <c r="B82" s="422"/>
      <c r="C82" s="422"/>
      <c r="D82" s="422"/>
      <c r="E82" s="422"/>
      <c r="F82" s="422"/>
      <c r="G82" s="422"/>
    </row>
    <row r="83" spans="2:7" x14ac:dyDescent="0.25">
      <c r="B83" s="422"/>
      <c r="C83" s="422"/>
      <c r="D83" s="422"/>
      <c r="E83" s="422"/>
      <c r="F83" s="422"/>
      <c r="G83" s="422"/>
    </row>
    <row r="84" spans="2:7" x14ac:dyDescent="0.25">
      <c r="B84" s="422"/>
      <c r="C84" s="422"/>
      <c r="D84" s="422"/>
      <c r="E84" s="422"/>
      <c r="F84" s="422"/>
      <c r="G84" s="422"/>
    </row>
    <row r="85" spans="2:7" x14ac:dyDescent="0.25">
      <c r="B85" s="422"/>
      <c r="C85" s="422"/>
      <c r="D85" s="422"/>
      <c r="E85" s="422"/>
      <c r="F85" s="422"/>
      <c r="G85" s="422"/>
    </row>
    <row r="86" spans="2:7" x14ac:dyDescent="0.25">
      <c r="B86" s="422"/>
      <c r="C86" s="422"/>
      <c r="D86" s="422"/>
      <c r="E86" s="422"/>
      <c r="F86" s="422"/>
      <c r="G86" s="422"/>
    </row>
    <row r="87" spans="2:7" x14ac:dyDescent="0.25">
      <c r="B87" s="422"/>
      <c r="C87" s="422"/>
      <c r="D87" s="422"/>
      <c r="E87" s="422"/>
      <c r="F87" s="422"/>
      <c r="G87" s="422"/>
    </row>
    <row r="88" spans="2:7" x14ac:dyDescent="0.25">
      <c r="B88" s="422"/>
      <c r="C88" s="422"/>
      <c r="D88" s="422"/>
      <c r="E88" s="422"/>
      <c r="F88" s="422"/>
      <c r="G88" s="422"/>
    </row>
    <row r="89" spans="2:7" x14ac:dyDescent="0.25">
      <c r="B89" s="422"/>
      <c r="C89" s="422"/>
      <c r="D89" s="422"/>
      <c r="E89" s="422"/>
      <c r="F89" s="422"/>
      <c r="G89" s="422"/>
    </row>
    <row r="90" spans="2:7" x14ac:dyDescent="0.25">
      <c r="B90" s="422"/>
      <c r="C90" s="422"/>
      <c r="D90" s="422"/>
      <c r="E90" s="422"/>
      <c r="F90" s="422"/>
      <c r="G90" s="422"/>
    </row>
    <row r="91" spans="2:7" x14ac:dyDescent="0.25">
      <c r="B91" s="422"/>
      <c r="C91" s="422"/>
      <c r="D91" s="422"/>
      <c r="E91" s="422"/>
      <c r="F91" s="422"/>
      <c r="G91" s="422"/>
    </row>
    <row r="92" spans="2:7" x14ac:dyDescent="0.25">
      <c r="B92" s="422"/>
      <c r="C92" s="422"/>
      <c r="D92" s="422"/>
      <c r="E92" s="422"/>
      <c r="F92" s="422"/>
      <c r="G92" s="422"/>
    </row>
    <row r="93" spans="2:7" x14ac:dyDescent="0.25">
      <c r="B93" s="422"/>
      <c r="C93" s="422"/>
      <c r="D93" s="422"/>
      <c r="E93" s="422"/>
      <c r="F93" s="422"/>
      <c r="G93" s="422"/>
    </row>
    <row r="94" spans="2:7" x14ac:dyDescent="0.25">
      <c r="B94" s="422"/>
      <c r="C94" s="422"/>
      <c r="D94" s="422"/>
      <c r="E94" s="422"/>
      <c r="F94" s="422"/>
      <c r="G94" s="422"/>
    </row>
    <row r="95" spans="2:7" x14ac:dyDescent="0.25">
      <c r="B95" s="422"/>
      <c r="C95" s="422"/>
      <c r="D95" s="422"/>
      <c r="E95" s="422"/>
      <c r="F95" s="422"/>
      <c r="G95" s="422"/>
    </row>
    <row r="96" spans="2:7" x14ac:dyDescent="0.25">
      <c r="B96" s="422"/>
      <c r="C96" s="422"/>
      <c r="D96" s="422"/>
      <c r="E96" s="422"/>
      <c r="F96" s="422"/>
      <c r="G96" s="422"/>
    </row>
    <row r="97" spans="2:7" x14ac:dyDescent="0.25">
      <c r="B97" s="422"/>
      <c r="C97" s="422"/>
      <c r="D97" s="422"/>
      <c r="E97" s="422"/>
      <c r="F97" s="422"/>
      <c r="G97" s="422"/>
    </row>
    <row r="98" spans="2:7" x14ac:dyDescent="0.25">
      <c r="B98" s="422"/>
      <c r="C98" s="422"/>
      <c r="D98" s="422"/>
      <c r="E98" s="422"/>
      <c r="F98" s="422"/>
      <c r="G98" s="422"/>
    </row>
    <row r="99" spans="2:7" x14ac:dyDescent="0.25">
      <c r="B99" s="422"/>
      <c r="C99" s="422"/>
      <c r="D99" s="422"/>
      <c r="E99" s="422"/>
      <c r="F99" s="422"/>
      <c r="G99" s="422"/>
    </row>
    <row r="100" spans="2:7" x14ac:dyDescent="0.25">
      <c r="B100" s="422"/>
      <c r="C100" s="422"/>
      <c r="D100" s="422"/>
      <c r="E100" s="422"/>
      <c r="F100" s="422"/>
      <c r="G100" s="422"/>
    </row>
    <row r="101" spans="2:7" x14ac:dyDescent="0.25">
      <c r="B101" s="422"/>
      <c r="C101" s="422"/>
      <c r="D101" s="422"/>
      <c r="E101" s="422"/>
      <c r="F101" s="422"/>
      <c r="G101" s="422"/>
    </row>
    <row r="102" spans="2:7" x14ac:dyDescent="0.25">
      <c r="B102" s="422"/>
      <c r="C102" s="422"/>
      <c r="D102" s="422"/>
      <c r="E102" s="422"/>
      <c r="F102" s="422"/>
      <c r="G102" s="422"/>
    </row>
    <row r="103" spans="2:7" x14ac:dyDescent="0.25">
      <c r="B103" s="422"/>
      <c r="C103" s="422"/>
      <c r="D103" s="422"/>
      <c r="E103" s="422"/>
      <c r="F103" s="422"/>
      <c r="G103" s="422"/>
    </row>
    <row r="104" spans="2:7" x14ac:dyDescent="0.25">
      <c r="B104" s="422"/>
      <c r="C104" s="422"/>
      <c r="D104" s="422"/>
      <c r="E104" s="422"/>
      <c r="F104" s="422"/>
      <c r="G104" s="422"/>
    </row>
    <row r="105" spans="2:7" x14ac:dyDescent="0.25">
      <c r="B105" s="422"/>
      <c r="C105" s="422"/>
      <c r="D105" s="422"/>
      <c r="E105" s="422"/>
      <c r="F105" s="422"/>
      <c r="G105" s="422"/>
    </row>
    <row r="106" spans="2:7" x14ac:dyDescent="0.25">
      <c r="B106" s="422"/>
      <c r="C106" s="422"/>
      <c r="D106" s="422"/>
      <c r="E106" s="422"/>
      <c r="F106" s="422"/>
      <c r="G106" s="422"/>
    </row>
    <row r="107" spans="2:7" x14ac:dyDescent="0.25">
      <c r="B107" s="422"/>
      <c r="C107" s="422"/>
      <c r="D107" s="422"/>
      <c r="E107" s="422"/>
      <c r="F107" s="422"/>
      <c r="G107" s="422"/>
    </row>
    <row r="108" spans="2:7" x14ac:dyDescent="0.25">
      <c r="B108" s="422"/>
      <c r="C108" s="422"/>
      <c r="D108" s="422"/>
      <c r="E108" s="422"/>
      <c r="F108" s="422"/>
      <c r="G108" s="422"/>
    </row>
    <row r="109" spans="2:7" x14ac:dyDescent="0.25">
      <c r="B109" s="422"/>
      <c r="C109" s="422"/>
      <c r="D109" s="422"/>
      <c r="E109" s="422"/>
      <c r="F109" s="422"/>
      <c r="G109" s="422"/>
    </row>
    <row r="110" spans="2:7" x14ac:dyDescent="0.25">
      <c r="B110" s="422"/>
      <c r="C110" s="422"/>
      <c r="D110" s="422"/>
      <c r="E110" s="422"/>
      <c r="F110" s="422"/>
      <c r="G110" s="422"/>
    </row>
    <row r="111" spans="2:7" x14ac:dyDescent="0.25">
      <c r="B111" s="422"/>
      <c r="C111" s="422"/>
      <c r="D111" s="422"/>
      <c r="E111" s="422"/>
      <c r="F111" s="422"/>
      <c r="G111" s="422"/>
    </row>
    <row r="112" spans="2:7" x14ac:dyDescent="0.25">
      <c r="B112" s="422"/>
      <c r="C112" s="422"/>
      <c r="D112" s="422"/>
      <c r="E112" s="422"/>
      <c r="F112" s="422"/>
      <c r="G112" s="422"/>
    </row>
    <row r="113" spans="2:7" x14ac:dyDescent="0.25">
      <c r="B113" s="422"/>
      <c r="C113" s="422"/>
      <c r="D113" s="422"/>
      <c r="E113" s="422"/>
      <c r="F113" s="422"/>
      <c r="G113" s="422"/>
    </row>
    <row r="114" spans="2:7" x14ac:dyDescent="0.25">
      <c r="B114" s="422"/>
      <c r="C114" s="422"/>
      <c r="D114" s="422"/>
      <c r="E114" s="422"/>
      <c r="F114" s="422"/>
      <c r="G114" s="422"/>
    </row>
    <row r="115" spans="2:7" x14ac:dyDescent="0.25">
      <c r="B115" s="422"/>
      <c r="C115" s="422"/>
      <c r="D115" s="422"/>
      <c r="E115" s="422"/>
      <c r="F115" s="422"/>
      <c r="G115" s="422"/>
    </row>
    <row r="116" spans="2:7" x14ac:dyDescent="0.25">
      <c r="B116" s="422"/>
      <c r="C116" s="422"/>
      <c r="D116" s="422"/>
      <c r="E116" s="422"/>
      <c r="F116" s="422"/>
      <c r="G116" s="422"/>
    </row>
    <row r="117" spans="2:7" x14ac:dyDescent="0.25">
      <c r="B117" s="422"/>
      <c r="C117" s="422"/>
      <c r="D117" s="422"/>
      <c r="E117" s="422"/>
      <c r="F117" s="422"/>
      <c r="G117" s="422"/>
    </row>
    <row r="118" spans="2:7" x14ac:dyDescent="0.25">
      <c r="B118" s="422"/>
      <c r="C118" s="422"/>
      <c r="D118" s="422"/>
      <c r="E118" s="422"/>
      <c r="F118" s="422"/>
      <c r="G118" s="422"/>
    </row>
    <row r="119" spans="2:7" x14ac:dyDescent="0.25">
      <c r="B119" s="422"/>
      <c r="C119" s="422"/>
      <c r="D119" s="422"/>
      <c r="E119" s="422"/>
      <c r="F119" s="422"/>
      <c r="G119" s="422"/>
    </row>
    <row r="120" spans="2:7" x14ac:dyDescent="0.25">
      <c r="B120" s="422"/>
      <c r="C120" s="422"/>
      <c r="D120" s="422"/>
      <c r="E120" s="422"/>
      <c r="F120" s="422"/>
      <c r="G120" s="422"/>
    </row>
    <row r="121" spans="2:7" x14ac:dyDescent="0.25">
      <c r="B121" s="422"/>
      <c r="C121" s="422"/>
      <c r="D121" s="422"/>
      <c r="E121" s="422"/>
      <c r="F121" s="422"/>
      <c r="G121" s="422"/>
    </row>
    <row r="122" spans="2:7" x14ac:dyDescent="0.25">
      <c r="B122" s="422"/>
      <c r="C122" s="422"/>
      <c r="D122" s="422"/>
      <c r="E122" s="422"/>
      <c r="F122" s="422"/>
      <c r="G122" s="422"/>
    </row>
    <row r="123" spans="2:7" x14ac:dyDescent="0.25">
      <c r="B123" s="422"/>
      <c r="C123" s="422"/>
      <c r="D123" s="422"/>
      <c r="E123" s="422"/>
      <c r="F123" s="422"/>
      <c r="G123" s="422"/>
    </row>
    <row r="124" spans="2:7" x14ac:dyDescent="0.25">
      <c r="B124" s="422"/>
      <c r="C124" s="422"/>
      <c r="D124" s="422"/>
      <c r="E124" s="422"/>
      <c r="F124" s="422"/>
      <c r="G124" s="422"/>
    </row>
    <row r="125" spans="2:7" x14ac:dyDescent="0.25">
      <c r="B125" s="422"/>
      <c r="C125" s="422"/>
      <c r="D125" s="422"/>
      <c r="E125" s="422"/>
      <c r="F125" s="422"/>
      <c r="G125" s="422"/>
    </row>
    <row r="126" spans="2:7" x14ac:dyDescent="0.25">
      <c r="B126" s="422"/>
      <c r="C126" s="422"/>
      <c r="D126" s="422"/>
      <c r="E126" s="422"/>
      <c r="F126" s="422"/>
      <c r="G126" s="422"/>
    </row>
    <row r="127" spans="2:7" x14ac:dyDescent="0.25">
      <c r="B127" s="422"/>
      <c r="C127" s="422"/>
      <c r="D127" s="422"/>
      <c r="E127" s="422"/>
      <c r="F127" s="422"/>
      <c r="G127" s="422"/>
    </row>
    <row r="128" spans="2:7" x14ac:dyDescent="0.25">
      <c r="B128" s="422"/>
      <c r="C128" s="422"/>
      <c r="D128" s="422"/>
      <c r="E128" s="422"/>
      <c r="F128" s="422"/>
      <c r="G128" s="422"/>
    </row>
    <row r="129" spans="2:7" x14ac:dyDescent="0.25">
      <c r="B129" s="422"/>
      <c r="C129" s="422"/>
      <c r="D129" s="422"/>
      <c r="E129" s="422"/>
      <c r="F129" s="422"/>
      <c r="G129" s="422"/>
    </row>
    <row r="130" spans="2:7" x14ac:dyDescent="0.25">
      <c r="B130" s="422"/>
      <c r="C130" s="422"/>
      <c r="D130" s="422"/>
      <c r="E130" s="422"/>
      <c r="F130" s="422"/>
      <c r="G130" s="422"/>
    </row>
    <row r="131" spans="2:7" x14ac:dyDescent="0.25">
      <c r="B131" s="422"/>
      <c r="C131" s="422"/>
      <c r="D131" s="422"/>
      <c r="E131" s="422"/>
      <c r="F131" s="422"/>
      <c r="G131" s="422"/>
    </row>
    <row r="132" spans="2:7" x14ac:dyDescent="0.25">
      <c r="B132" s="422"/>
      <c r="C132" s="422"/>
      <c r="D132" s="422"/>
      <c r="E132" s="422"/>
      <c r="F132" s="422"/>
      <c r="G132" s="422"/>
    </row>
    <row r="133" spans="2:7" x14ac:dyDescent="0.25">
      <c r="B133" s="422"/>
      <c r="C133" s="422"/>
      <c r="D133" s="422"/>
      <c r="E133" s="422"/>
      <c r="F133" s="422"/>
      <c r="G133" s="422"/>
    </row>
    <row r="134" spans="2:7" x14ac:dyDescent="0.25">
      <c r="B134" s="422"/>
      <c r="C134" s="422"/>
      <c r="D134" s="422"/>
      <c r="E134" s="422"/>
      <c r="F134" s="422"/>
      <c r="G134" s="422"/>
    </row>
    <row r="135" spans="2:7" x14ac:dyDescent="0.25">
      <c r="B135" s="422"/>
      <c r="C135" s="422"/>
      <c r="D135" s="422"/>
      <c r="E135" s="422"/>
      <c r="F135" s="422"/>
      <c r="G135" s="422"/>
    </row>
    <row r="136" spans="2:7" x14ac:dyDescent="0.25">
      <c r="B136" s="422"/>
      <c r="C136" s="422"/>
      <c r="D136" s="422"/>
      <c r="E136" s="422"/>
      <c r="F136" s="422"/>
      <c r="G136" s="422"/>
    </row>
    <row r="137" spans="2:7" x14ac:dyDescent="0.25">
      <c r="B137" s="422"/>
      <c r="C137" s="422"/>
      <c r="D137" s="422"/>
      <c r="E137" s="422"/>
      <c r="F137" s="422"/>
      <c r="G137" s="422"/>
    </row>
    <row r="138" spans="2:7" x14ac:dyDescent="0.25">
      <c r="B138" s="422"/>
      <c r="C138" s="422"/>
      <c r="D138" s="422"/>
      <c r="E138" s="422"/>
      <c r="F138" s="422"/>
      <c r="G138" s="422"/>
    </row>
  </sheetData>
  <mergeCells count="23">
    <mergeCell ref="B42:B51"/>
    <mergeCell ref="C42:C47"/>
    <mergeCell ref="F23:G23"/>
    <mergeCell ref="C23:C24"/>
    <mergeCell ref="B23:B24"/>
    <mergeCell ref="C39:C40"/>
    <mergeCell ref="C49:C50"/>
    <mergeCell ref="B52:E52"/>
    <mergeCell ref="B41:E41"/>
    <mergeCell ref="B1:H1"/>
    <mergeCell ref="B2:H2"/>
    <mergeCell ref="C5:C17"/>
    <mergeCell ref="B3:B4"/>
    <mergeCell ref="B5:B21"/>
    <mergeCell ref="C18:C21"/>
    <mergeCell ref="D18:D19"/>
    <mergeCell ref="D16:D17"/>
    <mergeCell ref="D5:D15"/>
    <mergeCell ref="C3:F3"/>
    <mergeCell ref="G3:H3"/>
    <mergeCell ref="B22:G22"/>
    <mergeCell ref="C25:C38"/>
    <mergeCell ref="B25:B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PLANES OPERATIVOS DE INVERSION</vt:lpstr>
      <vt:lpstr>PINAR</vt:lpstr>
      <vt:lpstr>PLAN ANUAL DE VACANTES</vt:lpstr>
      <vt:lpstr>PLAN ESTRATÉGICO TH</vt:lpstr>
      <vt:lpstr>PLAN CAPACITACIÓN</vt:lpstr>
      <vt:lpstr>PLAN INCENTIVOS</vt:lpstr>
      <vt:lpstr>PLAN SST</vt:lpstr>
      <vt:lpstr>PLAN ANTICORRUPCION</vt:lpstr>
      <vt:lpstr>PETI</vt:lpstr>
      <vt:lpstr>PLAN DE SEGURIDAD Y PRIVACIDAD </vt:lpstr>
      <vt:lpstr>ASIGNACION RECURSOS PAI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2021-07-01T14:04:52Z</dcterms:created>
  <dcterms:modified xsi:type="dcterms:W3CDTF">2021-08-25T01:00:57Z</dcterms:modified>
</cp:coreProperties>
</file>