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6555" windowHeight="3930" tabRatio="685" activeTab="0"/>
  </bookViews>
  <sheets>
    <sheet name="A SEPTIEMBRE 30" sheetId="1" r:id="rId1"/>
    <sheet name="avance fisico a sep" sheetId="2" state="hidden" r:id="rId2"/>
    <sheet name="Hoja1" sheetId="3" r:id="rId3"/>
  </sheets>
  <definedNames>
    <definedName name="_xlnm.Print_Titles" localSheetId="0">'A SEPTIEMBRE 30'!$7:$8</definedName>
  </definedNames>
  <calcPr fullCalcOnLoad="1"/>
</workbook>
</file>

<file path=xl/comments1.xml><?xml version="1.0" encoding="utf-8"?>
<comments xmlns="http://schemas.openxmlformats.org/spreadsheetml/2006/main">
  <authors>
    <author>jvargas</author>
  </authors>
  <commentList>
    <comment ref="K173" authorId="0">
      <text>
        <r>
          <rPr>
            <b/>
            <sz val="8"/>
            <rFont val="Tahoma"/>
            <family val="2"/>
          </rPr>
          <t>jvargas:
PROMEDIO FISICO</t>
        </r>
      </text>
    </comment>
  </commentList>
</comments>
</file>

<file path=xl/sharedStrings.xml><?xml version="1.0" encoding="utf-8"?>
<sst xmlns="http://schemas.openxmlformats.org/spreadsheetml/2006/main" count="698" uniqueCount="337">
  <si>
    <t>PROYECTO</t>
  </si>
  <si>
    <t>%</t>
  </si>
  <si>
    <t>INDICADORES DE GESTION</t>
  </si>
  <si>
    <t>UNIDAD DE MEDIDA</t>
  </si>
  <si>
    <t>VIGENCIA (AÑO)</t>
  </si>
  <si>
    <t>PERIODO</t>
  </si>
  <si>
    <t>METAS</t>
  </si>
  <si>
    <t>PRESUPUESTO</t>
  </si>
  <si>
    <t>PROYECTADA</t>
  </si>
  <si>
    <t>EJECUTADA</t>
  </si>
  <si>
    <t>DEFINITIVO ($)</t>
  </si>
  <si>
    <t>COMPROMETIDO ($)</t>
  </si>
  <si>
    <t>POR COMPROMETER ($)</t>
  </si>
  <si>
    <t xml:space="preserve">Código: T-CAM-034 </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</si>
  <si>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</si>
  <si>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</si>
  <si>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</si>
  <si>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</si>
  <si>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Codigo</t>
  </si>
  <si>
    <t>Ha.</t>
  </si>
  <si>
    <t xml:space="preserve">Unidad  </t>
  </si>
  <si>
    <t xml:space="preserve">PRESUPUESTO APROPIADO </t>
  </si>
  <si>
    <t>VALOR TOTAL EJECUTADO</t>
  </si>
  <si>
    <t>INDICE DE EJECUCION FINANCIERA DEL PROYECTO (%)</t>
  </si>
  <si>
    <t>Plan general de ordenación forestal en la jurisdicción de la CAM formulado</t>
  </si>
  <si>
    <t>Formulación de plan de manejo ambiental de la reserva forestal central y de la amazonia (Ley 2 de 1959)</t>
  </si>
  <si>
    <t>Cuenca</t>
  </si>
  <si>
    <t>Plan</t>
  </si>
  <si>
    <t>Ha</t>
  </si>
  <si>
    <t>Proyecto</t>
  </si>
  <si>
    <t>Municipio</t>
  </si>
  <si>
    <t>Red</t>
  </si>
  <si>
    <t>VIATICOS</t>
  </si>
  <si>
    <t>TIQUETES AEREOS</t>
  </si>
  <si>
    <t>FERRETERIA?</t>
  </si>
  <si>
    <t>SUBVENCION TRANSPORTE</t>
  </si>
  <si>
    <t>No. de has de reserva  naturales de la sociedad civil registradas ante PNN u otras instancias regionales o locales; y/o apoyadas con asesoria, asistencia tecnica, capacitación o gestión.</t>
  </si>
  <si>
    <t>PROGRAMA</t>
  </si>
  <si>
    <t>Unidad</t>
  </si>
  <si>
    <t>Programa</t>
  </si>
  <si>
    <t xml:space="preserve">Estudio </t>
  </si>
  <si>
    <t>No. De has adquiridas y administradas para la restauración y conservación de areas naturales</t>
  </si>
  <si>
    <t>No. De areas protegidas con estrategias pedagogicas para promover el conocimiento, la conservación y la protección de los recursos naturales</t>
  </si>
  <si>
    <t>PNR</t>
  </si>
  <si>
    <t>No. de has. de ecosistemas estratégicos (Zonas Secas) con plan de manejo u ordenación en ejecución (PNR Tatacoa)</t>
  </si>
  <si>
    <t>No. De has de ecosistemas incluidos dentro de los POT como areas de importancia para la conservación (Serrania de minas, peñas blanca y zona aledaña al PNR Cerro)</t>
  </si>
  <si>
    <t>Mipymes y empresas de base comunitaria vinculadas a Mercados Verdes acompañados por la CAM (Uso y aprovechamiento sostenible de la biodiversidad, ecoproductos, industriales, ecoturismo) acompañadas por la Corporación.</t>
  </si>
  <si>
    <t xml:space="preserve">Empresa   </t>
  </si>
  <si>
    <t>Numero de negocios verdes que reportan comercialización de bienes y servicios promovidos</t>
  </si>
  <si>
    <t>Negocios verdes</t>
  </si>
  <si>
    <t>Nùmero de empleos generados a traves de negocios inclusivos</t>
  </si>
  <si>
    <t>Empleos generados por iniciativa</t>
  </si>
  <si>
    <t xml:space="preserve">
P 1: BIODIVERSIDAD Y SERVICIOS ECOSISTEMICOS</t>
  </si>
  <si>
    <t>P 2: GESTION INTEGRAL DEL RECURSO HIDRICO</t>
  </si>
  <si>
    <t>Cuencas con planes de ordenación y manejo POMCA- en ejecución.</t>
  </si>
  <si>
    <t>P 2.2: Protección y Recuperación del Recurso Hidrico</t>
  </si>
  <si>
    <t>Áreas reforestadas para la protección de cuencas abastecedoras.</t>
  </si>
  <si>
    <t xml:space="preserve">Áreas reforestadas para la protección de cuencas abastecedoras en mantenimiento </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</si>
  <si>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</si>
  <si>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</si>
  <si>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</si>
  <si>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</si>
  <si>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Has</t>
  </si>
  <si>
    <t xml:space="preserve">P 2.3: Planificación, Ordenación y Administración del Recurso Hidrico </t>
  </si>
  <si>
    <t>Total de recursos recaudado con referencia al total de recursos facturado por concepto de tasa de uso del agua.</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</si>
  <si>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</si>
  <si>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</si>
  <si>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</si>
  <si>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</si>
  <si>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Planes de Saneamiento y Manejo de Vertimientos –PSMV- en seguimiento por parte de la Corporación con referencia al número de cabeceras municipales de su jurisdicción.</t>
  </si>
  <si>
    <t>Asesoría, asistencia técnica y seguimiento a la gestión local del recurso hídrico: PSMV, PBA y PUEAA</t>
  </si>
  <si>
    <t>Campañas/Año</t>
  </si>
  <si>
    <t xml:space="preserve">Estación </t>
  </si>
  <si>
    <t>Red en Operación</t>
  </si>
  <si>
    <t>% de Usuarios Registrados</t>
  </si>
  <si>
    <t>PSMV</t>
  </si>
  <si>
    <t>Municipio Asistido y con Seguimiento</t>
  </si>
  <si>
    <t>P 2.4: Descontaminación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</si>
  <si>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</si>
  <si>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 xml:space="preserve">Cumplimiento promedio de metas de reducción de carga contaminante, en aplicación de la Tasa Retributiva, en las cuencas o tramos de cuencas de la jurisdicción de la Corporación (SST). </t>
  </si>
  <si>
    <t>Total de recursos recaudados con referencia al total de recursos facturados por concepto de tasa retributiva.</t>
  </si>
  <si>
    <t>Cofinanciación de proyectos que contribuyan a la descontaminación de fuentes hídricas (diseños y/o construcción de Interceptores y/o PTAR).</t>
  </si>
  <si>
    <t xml:space="preserve">P 3: PLANIFICACION Y ORDENACION DEL TERRITORIO </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</si>
  <si>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</si>
  <si>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</si>
  <si>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</si>
  <si>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Municipios Asesorados</t>
  </si>
  <si>
    <t>Municipio con Seguimiento</t>
  </si>
  <si>
    <t>Numero de Resguardos</t>
  </si>
  <si>
    <t>P 3.1: Planificación y Ordenación del Territorio</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</si>
  <si>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</si>
  <si>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</si>
  <si>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</si>
  <si>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</si>
  <si>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Gestión de procesos administrativos de carácter preventivo y sancionatorio tendientes a la recuperación de los cauces, rondas hídricas y zonas de protección de fuentes hídricas, humedales y/o cuerpos de agua ocupados o intervenidos ilegalmente</t>
  </si>
  <si>
    <t>Consejo</t>
  </si>
  <si>
    <t>Obra</t>
  </si>
  <si>
    <t>Fuente Hidrica</t>
  </si>
  <si>
    <t>P 4: BUEN GOBIERNO PARA LA GESTION AMBIENTAL REGIONAL</t>
  </si>
  <si>
    <t>P4.1: Fortalecimiento de la Gobernabilidad y la Autoridad Ambiental</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</si>
  <si>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</si>
  <si>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</si>
  <si>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</si>
  <si>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</si>
  <si>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</si>
  <si>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Seguimiento, monitoreo y control a fuentes móviles de emisiones atmosféricas (vehículos)</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</si>
  <si>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</si>
  <si>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</si>
  <si>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</si>
  <si>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</si>
  <si>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</si>
  <si>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</si>
  <si>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</si>
  <si>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</si>
  <si>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</si>
  <si>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t>Implementación de aplicativo para la administración y seguimiento en línea de trámites ambientales</t>
  </si>
  <si>
    <t>Fortalecimiento y focalización de las acciones de la Red Interinstitucional de Gobernanza de los Recursos Naturales y Control al Tráfico y Aprovechamiento Ilegal, con el fin de promover la sostenibilidad ambiental y la legalidad en su uso y aprovechamiento</t>
  </si>
  <si>
    <t>Vehiculo</t>
  </si>
  <si>
    <t>Dia</t>
  </si>
  <si>
    <t>Estrategia</t>
  </si>
  <si>
    <t>Campaña</t>
  </si>
  <si>
    <t>Plan de Contingencia en ejecución y con seguimiento</t>
  </si>
  <si>
    <t>% de implementación</t>
  </si>
  <si>
    <t>P4.2: Fortalecimiento Institucional y Consolidación del Sistema Integrado de Gestión</t>
  </si>
  <si>
    <t>Consolidación y fortalecimiento del sistema integrado de gestión bajo las normas NTC-GP: 1000, ISO 9001 e ISO 14001 en forma articulada y paralela a la implementación del Modelo estándar de control Interno MECI.</t>
  </si>
  <si>
    <t>Sistematización integral de la información institucional para la toma de decisiones.</t>
  </si>
  <si>
    <t>Adecuación, mejoramiento y optimización de la instalaciones de la sedes.</t>
  </si>
  <si>
    <t>Global</t>
  </si>
  <si>
    <t>P5.1:  Educación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</si>
  <si>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</si>
  <si>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</si>
  <si>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</si>
  <si>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No. De PRAE</t>
  </si>
  <si>
    <t>Estudiantes</t>
  </si>
  <si>
    <t>Comunidad Educativa</t>
  </si>
  <si>
    <t>Plan de medios formulados y ejecutado</t>
  </si>
  <si>
    <t>Plan de Medios</t>
  </si>
  <si>
    <t>P 5: CONSTRUCCION DE UNA CULTURA DE CONVIVENCIA DEL HUILENSE CON SU NATURALEZA</t>
  </si>
  <si>
    <t>P6.1: Institucionalización, Formulación e Implementación del Plan de Acción Departamental de Cambio Climatico</t>
  </si>
  <si>
    <t>Consejo departamental de cambio climático en funcionamiento.</t>
  </si>
  <si>
    <t>Eventos de capacitación en temas de cambio climático realizados</t>
  </si>
  <si>
    <t>Participación en el nodo regional de Cambio Climático de la Región Andina.</t>
  </si>
  <si>
    <t>Consejo Operativo</t>
  </si>
  <si>
    <t>No.  De Eventos</t>
  </si>
  <si>
    <t>Nodo</t>
  </si>
  <si>
    <t xml:space="preserve">
P6.2: Estrategias de Desarrollo Bajas en Carbono</t>
  </si>
  <si>
    <t>Agendas conjuntas  de producción  y consumo sostenible suscritas y en operación.</t>
  </si>
  <si>
    <t>Cumplimiento promedio de los compromisos definidos en los convenios de producción más limpia y/o agendas ambientales suscritos por la Corporación con sectores productivos.</t>
  </si>
  <si>
    <t>Proyectos piloto de producción más limpia de subsectores productivos, acompañados por la Corporación</t>
  </si>
  <si>
    <t>Agendas</t>
  </si>
  <si>
    <t>Gastos de gestión, operación, administración y promoción del proyecto</t>
  </si>
  <si>
    <t>% de ejecucion financiera</t>
  </si>
  <si>
    <t>Proyecto REDD gestionado y en ejecucion</t>
  </si>
  <si>
    <t>PROCEDA apoyados y consolidados</t>
  </si>
  <si>
    <t>No. De Procedas</t>
  </si>
  <si>
    <t>CIDEAS con plan de accion formulado e implementado</t>
  </si>
  <si>
    <t>No. De Cideas</t>
  </si>
  <si>
    <t>Estrategias de fortalecimiento a las ONG y Promotores Ambientales Comunitarios</t>
  </si>
  <si>
    <t>Estrategia /año</t>
  </si>
  <si>
    <t>Modernización y actualizacion tecnológica para mejorar la gestion administrativa y misional de la institución</t>
  </si>
  <si>
    <t>P 3.2: Fortalecimiento de la Gestión del Riesgo de Desastres</t>
  </si>
  <si>
    <t>P 1.1: Planificación y Gestión de Areas Naturales Protegidas para la Conservación del Patrimonio Natural del Huila</t>
  </si>
  <si>
    <t>P 1.2: Planificación, Conservación y Uso Sostenible en Zonas Secas y otros Ecosistemas</t>
  </si>
  <si>
    <t>P 1.3: Uso Sostenible de la Biodiversidad y Negocios Verdes</t>
  </si>
  <si>
    <t>P 2.1: Planificación, Ordenación y Manejo de Cuencas Hidrograficas</t>
  </si>
  <si>
    <t>Programa del monitoreo del recurso hidrico (calidad y cantidad) en el alto magdalena</t>
  </si>
  <si>
    <t>No. De hectareas con estudios tecnicos y procesos de socialización tendientes a la declaratoria de areas protegidas (PNM Acevedo, Páramo de las Oseras, Serrania de Peñas Blancas, Serrania de Minas y zona aledaña PNR Cerro Páramo de Miraflores)</t>
  </si>
  <si>
    <t>No. De areas naturales protegidas con evalución ecologica y/o investigación en biodiversidad y ecosistemas</t>
  </si>
  <si>
    <t>No. De has vinculadas a la estrategia de lucha contra la desertificación en zonas secas del departametno</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</si>
  <si>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</si>
  <si>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</si>
  <si>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</si>
  <si>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Empresas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</si>
  <si>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</si>
  <si>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POMCH y/o PMA</t>
  </si>
  <si>
    <t>Esquema piloto de Pago por Servicios Ambientales para la Cuenca del Rio Las Ceibas</t>
  </si>
  <si>
    <t>Esquema PSA</t>
  </si>
  <si>
    <t>Estrategia de educación ambiental para la conservación y uso eficiente del recurso hídrico</t>
  </si>
  <si>
    <t>Formulación de planes de ordenación del recurso hídrico</t>
  </si>
  <si>
    <t xml:space="preserve">Municipio apoyado para la formulación e implementación estrategia de gestión ambiental como ciudad sostenible </t>
  </si>
  <si>
    <t>Municipio apoyado (Neiva)</t>
  </si>
  <si>
    <t>Diseño y adopción del sistema de gestión de seguridad industrial y salud ocupacional</t>
  </si>
  <si>
    <t>Actualización de la plataforma tecnologica con los estandares exigidos para la implementación de la estrategia gobierno en linea</t>
  </si>
  <si>
    <t>Estrategia de formación ambiental para niños pertenecientes a etnias indigenas formuladas e implementadas</t>
  </si>
  <si>
    <t>No etnias indigenas formadas</t>
  </si>
  <si>
    <t>Proyecto piloto para la reducción del consumo de energia y/o estrategias de desarrollo bajo en carbono</t>
  </si>
  <si>
    <t>Acotamiento de las rondas hídricas en cuencas hidrograficas prioritarias</t>
  </si>
  <si>
    <t>Estrategia de educacion ambiental para el area urbana formulada</t>
  </si>
  <si>
    <t xml:space="preserve">Estudios para el conocimiento de los efectos potenciales del cambio climatico como herramienta para la toma de decisiones </t>
  </si>
  <si>
    <t>No. Estudios</t>
  </si>
  <si>
    <t>No. De has de areas protegidas con inventario de predios y monitoreo del cambio de coberturas</t>
  </si>
  <si>
    <t xml:space="preserve"> </t>
  </si>
  <si>
    <t>Plan de accion departamental de cambio climatico de la Región Andina</t>
  </si>
  <si>
    <t>Elaboración de Mapas de Ruido y formulación de Planes de Descontaminación en los municipios de Neiva y Pitalito</t>
  </si>
  <si>
    <t>P 6: ADAPTACION Y MITIGACIÓN AL CAMBIO CLIMÁTICO</t>
  </si>
  <si>
    <t>Versión: 2</t>
  </si>
  <si>
    <t>Fecha: 09 Abr 14</t>
  </si>
  <si>
    <t>INFORME DE EJECUCION PLAN DE ACCION</t>
  </si>
  <si>
    <t>Adopcion del Plan General de Ordenacion Forestal</t>
  </si>
  <si>
    <t>Plan Adoptado</t>
  </si>
  <si>
    <t>PRESUPUESTO APROPIADO PLAN DE ACCION VIGENCIA 2014</t>
  </si>
  <si>
    <t>VALOR TOTAL COMPROMETIDO PLAN DE ACCION VIGENCIA 2014</t>
  </si>
  <si>
    <t>INDICE GLOBAL DE EJECUCION FINANCIERA PLAN DE ACCION 2014</t>
  </si>
  <si>
    <t>No. De ecosistemas compartidos planificados y gestionados con la participación de la Corporación (SIRAP Macizo, CEERCCO, Ecoregión Valle Seco del Magdalena)</t>
  </si>
  <si>
    <t>A SEPTIEMBRE 30</t>
  </si>
  <si>
    <t xml:space="preserve">Elaboracion, socializacion y aplicación del estudio regional del agua para el departamento del Huila. </t>
  </si>
  <si>
    <t>CORPORACIÓN AUTÓNOMA REGIONAL DEL ALTO MAGDALENA CAM
MATRIZ DE SEGUIMIENTO DEL PLAN DE ACCIÓN 
AVANCE EN LAS METAS FÍSICAS Y FINANCIERAS DEL PLAN DE ACCIÓN 2012-2015</t>
  </si>
  <si>
    <r>
      <t xml:space="preserve">(1)
PROGRAMAS - PROYECTOS  DEL PA 2012-2015 
</t>
    </r>
  </si>
  <si>
    <t xml:space="preserve">COMPORTAMIENTO META FISICA 
PLAN DE ACCION </t>
  </si>
  <si>
    <t xml:space="preserve">   (2)                                      UNIDAD DE MEDIDA</t>
  </si>
  <si>
    <t>(3)                                      META FISICA ANUAL             (Según unidad de medida)</t>
  </si>
  <si>
    <t>(4)
AVANCE DE LA META
FISICA  (Según unidad de medida y Periodo Evaluado)</t>
  </si>
  <si>
    <t xml:space="preserve">(5)
PORCENTAJE DE AVANCE 
FISICO %
(Periodo Evaluado)
((4/3)*100)
</t>
  </si>
  <si>
    <t>PROGRAMA No. 1  BIODIVERSIDAD Y SERVICIOS ECOSISTEMICOS</t>
  </si>
  <si>
    <t>Proyecto No. 1.1:  PLANIFICACION Y GESTION DE AREAS NATURALES PROTEGIDAS PARA LA CONSERVACION DEL PATRIMONIO NATURAL DEL HUILA</t>
  </si>
  <si>
    <t>No. De hectáreas con estudios técnicos  y procesos de socialización  tendientes  a la declaratoria de áreas protegidas  (PNM Acevedo, Páramo de las Oseras, Serranía de Peñas Blancas, Serranía de Minas y  zona aledaña PNR Cerro Páramo de Miraflores)</t>
  </si>
  <si>
    <t>Hectáreas</t>
  </si>
  <si>
    <t xml:space="preserve">No. de has. en áreas protegidas declaradas en la jurisdicción de la Corporación, con planes de manejo en ejecución. </t>
  </si>
  <si>
    <t>Hectáreas *</t>
  </si>
  <si>
    <t xml:space="preserve">No. de has. de Ecosistemas Estratégicos (Páramos)con Plan de manejo u ordenación en ejecución. </t>
  </si>
  <si>
    <t xml:space="preserve">No. de has. de Ecosistemas Estratégicos (Humedales), con Plan de manejo u ordenación en ejecución. </t>
  </si>
  <si>
    <t>Especies de fauna y flora amenazadas, con Planes de Conservación en ejecución. (danta, oso andino, roble negro)</t>
  </si>
  <si>
    <t>Unidad *</t>
  </si>
  <si>
    <t>No. has. de reservas naturales de la sociedad civil apoyadas en el proceso de caracterización, registro y/o gestión</t>
  </si>
  <si>
    <t>No de has adquiridas y administradas para la restauración y conservación de áreas naturales</t>
  </si>
  <si>
    <t>No de ecosistemas compartidos planificados y gestionados con la participación de la Corporación. ( SIRAP Macizo, CEERCCOO, Ecorregión Valle seco del Magdalena)</t>
  </si>
  <si>
    <t>No de áreas naturales protegidas con evaluación ecológica y/o investigación en biodiversidad y ecosistemas</t>
  </si>
  <si>
    <t>No de hectáreas de áreas protegidas con inventario de predios y monitoreo del cambio de coberturas</t>
  </si>
  <si>
    <t>Hectareas</t>
  </si>
  <si>
    <t xml:space="preserve">No. de áreas protegidas con estrategias pedagógicas para promover el conocimiento, la conservación y la protección de los recursos naturales. </t>
  </si>
  <si>
    <t>PNR*</t>
  </si>
  <si>
    <t>% Ejecución Financiera</t>
  </si>
  <si>
    <t>Proyecto No. 1.2:  PLANIFICACION, CONSERVACION Y USO SOSTENIBLE EN ZONAS SECAS Y OTROS ECOSISTEMAS</t>
  </si>
  <si>
    <t>No. de has. de Ecosistemas Estratégicos (Zonas Secas, etc.), con Plan de manejo u ordenación en ejecución. (PNR Tatacoa)</t>
  </si>
  <si>
    <t>No.  de has. vinculadas a la estrategia de lucha contra la desertización en zonas secas del departamento</t>
  </si>
  <si>
    <t>No. de hectáreas de ecosistemas incluidos dentro de los POT como áreas de importancia para la conservación. (Serranía de minas,  peñas blanca y zona aledaña al PNR Cerro )</t>
  </si>
  <si>
    <t>Proyecto No. 1.3:  USO SOSTENIBLE DE LA BIODIVERSIDAD Y NEGOCIOS VERDES</t>
  </si>
  <si>
    <t>Mipymes y empresas vinculadas a Mercados Verdes (Uso y Aprovechamiento Sostenible de la Biodiversidad, Ecoproductos Industriales, Ecoturismo) acompañadas por la Corporación.</t>
  </si>
  <si>
    <t xml:space="preserve"> Empresa </t>
  </si>
  <si>
    <t>Número de negocios verdes que reportan comercialización de bienes y servicios promovidos</t>
  </si>
  <si>
    <t xml:space="preserve"> Negocios verdes </t>
  </si>
  <si>
    <t>Número de empleos generados a través de negocios inclusivos</t>
  </si>
  <si>
    <t xml:space="preserve"> Empleos generados por iniciativa </t>
  </si>
  <si>
    <t>No de subsectores productivos con sistemas de manejo y/o producción  apoyados para la reconversión hacia la sostenibilidad</t>
  </si>
  <si>
    <t xml:space="preserve"> Unidad *</t>
  </si>
  <si>
    <t>No. de productos de la biodiversidad caracterizados y evaluados para promover su uso sostenible.</t>
  </si>
  <si>
    <t xml:space="preserve">No. de empresas que adoptan la estrategia Huila corazón verde e incluyen el componente ambiental en su proceso productivo </t>
  </si>
  <si>
    <t xml:space="preserve"> Empresas </t>
  </si>
  <si>
    <t>PROGRAMA No. 2  GESTION INTEGRAL DEL RECURSO HIDRICO</t>
  </si>
  <si>
    <t>Proyecto No.2.1:   PLANIFICACION, ORDENACION Y MANEJO DE CUENCAS HIDROGRAFICAS</t>
  </si>
  <si>
    <t>Cuencas con Planes de ordenación y manejo – POMCA- formulados. "Formulación de POMCH en Subzonas Hidrográficas o su nivel subsiguiente; y/o de PMA de Microcuencas, en las cuencas de nivel inferior al del nivel subsiguiente de la Subzona Hidrográfica; conforme al Decreto 1640 de 2012 y de acuerdo con la priorización técnica que defina la entidad.</t>
  </si>
  <si>
    <t xml:space="preserve">Cuencas con Planes de ordenación y manejo – POMCA- en ejecución </t>
  </si>
  <si>
    <t>Cuenca *</t>
  </si>
  <si>
    <t>Esquema piloto de Pago por Servicios Ambientales para la Cuenca de Rio Las Ceibas.</t>
  </si>
  <si>
    <t>Esquema PSA *</t>
  </si>
  <si>
    <t>Proyecto No.2.2:   PROTECCION Y RECUPERACION DEL RECURSO HIDRICO</t>
  </si>
  <si>
    <t>Areas reforestadas para la protección de cuencas abastecedoras</t>
  </si>
  <si>
    <t>Areas reforestadas para la protección de cuencas abastecedoras en mantenimiento</t>
  </si>
  <si>
    <t>Programa *</t>
  </si>
  <si>
    <t>Estrategia de educación ambiental para la conservación y uso eficiente del Recurso Hídrico.</t>
  </si>
  <si>
    <t>Estrategia *</t>
  </si>
  <si>
    <t>Proyecto No.2.3:   PLANIFICACION, ORDENACION Y ADMINISTRACION DEL RECURSO HIDRICO</t>
  </si>
  <si>
    <t>% *</t>
  </si>
  <si>
    <t>Elaboración, socialización y aplicación del Estudio Regional del Agua para el departamento del Huila.</t>
  </si>
  <si>
    <t>Estudio</t>
  </si>
  <si>
    <t>Priorización de corrientes para efectos de planificación y ordenación del recurso hídrico.</t>
  </si>
  <si>
    <t>Formulación de Planes de Ordenación del Recurso Hídrico</t>
  </si>
  <si>
    <t>Campañas / Año</t>
  </si>
  <si>
    <t>Estación</t>
  </si>
  <si>
    <t>Red en Operación *</t>
  </si>
  <si>
    <t>% de Usuarios registrados</t>
  </si>
  <si>
    <t>PSMV *</t>
  </si>
  <si>
    <t>Municipio Asistido y con Seguimiento *</t>
  </si>
  <si>
    <t>Proyecto No.2.4:   DESCONTAMINACION DE FUENTES HIDRICAS Y MEJORAMIENTO DE LA CALIDAD DEL RECURSO</t>
  </si>
  <si>
    <t>Concertación de metas de reducción quinquenio 2013 - 2017</t>
  </si>
  <si>
    <t>PROGRAMA No. 3  PLANIFICACION Y ORDENACION DEL TERRITORIO Y GESTION DEL RIESGO</t>
  </si>
  <si>
    <t>Proyecto No.3.1:    PLANIFICACION Y ORDENACION DEL TERRITORIO</t>
  </si>
  <si>
    <t>Municipios asesorados *</t>
  </si>
  <si>
    <t>Documento con determinantes y lineamientos ambientales para revisión, ajuste y/o reformulación de Planes de Ordenamiento Territorial</t>
  </si>
  <si>
    <t>Documento</t>
  </si>
  <si>
    <t xml:space="preserve"> Municipio con seguimiento * </t>
  </si>
  <si>
    <t>Municipio apoyado para la formulación e implementación estrategia de gestión ambiental como ciudad sostenible</t>
  </si>
  <si>
    <t>Municipio apoyado (Neiva) *</t>
  </si>
  <si>
    <t>Numero de resguardos</t>
  </si>
  <si>
    <t>Programa piloto de mejoramiento de la calidad y cantidad del espacio público</t>
  </si>
  <si>
    <t xml:space="preserve">Programa </t>
  </si>
  <si>
    <t>Proyecto No.3.2:    FORTALECIMIENTO DE LA GESTION DEL RIESGO DE DESASTRE</t>
  </si>
  <si>
    <t xml:space="preserve"> Municipio *</t>
  </si>
  <si>
    <t>Consejo *</t>
  </si>
  <si>
    <t>Acotamiento de las rondas hídricas en cuencas hidrográficas prioritarias</t>
  </si>
  <si>
    <t>Fuente hídrica *</t>
  </si>
  <si>
    <t>PROGRAMA No. 4  BUEN GOBIERNO PARA LA GESTION AMBIENTAL REGIONAL</t>
  </si>
  <si>
    <t>Proyecto No. 4.1:  FORTALECIMIENTO DE LA GOBERNABILIDAD Y LA AUTORIDAD AMBIENTAL</t>
  </si>
  <si>
    <t>Municipio *</t>
  </si>
  <si>
    <t>Red *</t>
  </si>
  <si>
    <t>Plan *</t>
  </si>
  <si>
    <t>Vehículo</t>
  </si>
  <si>
    <t>Día</t>
  </si>
  <si>
    <t>Día *</t>
  </si>
  <si>
    <t>Plan de Contingencia en ejecución y con seguimiento *</t>
  </si>
  <si>
    <t>Proyecto No. 4.2:   FORTALECIMIENTO INSTITUCIONAL Y CONSOLIDACION DEL SISTEMA INTEGRADO DE GESTION</t>
  </si>
  <si>
    <t>Porcentaje *</t>
  </si>
  <si>
    <t>Diseño y adopción del sistema de gestión de seguridad industrial y salud ocupacional.</t>
  </si>
  <si>
    <t>Porcentaje</t>
  </si>
  <si>
    <t>Modernización y actualización tecnológica para mejorar la gestión administrativa y misional de la institución.</t>
  </si>
  <si>
    <t xml:space="preserve">Porcentaje </t>
  </si>
  <si>
    <t>Actualización de la Plataforma tecnológica  con los estándares exigidos para la implementación de la estrategia gobierno en línea.</t>
  </si>
  <si>
    <t>Global *</t>
  </si>
  <si>
    <t>PROGRAMA No. 5  CONSTRUCCION DE UNA CULTURA DE CONVIVENCIA DEL HUILENSE CON SU NATURALEZA</t>
  </si>
  <si>
    <t>Proyecto No. 5.1:   EDUCACION Y COMUNICACIÓN PARA UNA CULTURA AMBIENTAL PARTICIPATIVA</t>
  </si>
  <si>
    <t>No. de PRAE</t>
  </si>
  <si>
    <t xml:space="preserve">Estrategia de formación ambiental para niños pertenecientes a  etnias indígenas formuladas e implementadas </t>
  </si>
  <si>
    <t>No. etnias indígenas formadas</t>
  </si>
  <si>
    <t>No de Procedas</t>
  </si>
  <si>
    <t>CIDEAS con plan de acción formulado e implementado</t>
  </si>
  <si>
    <t xml:space="preserve">Estrategia de fortalecimiento a las  ONG y Promotores Ambientales Comunitarios </t>
  </si>
  <si>
    <t>Estrategia de educación ambiental para el área urbana formulada</t>
  </si>
  <si>
    <t>Estrategia*</t>
  </si>
  <si>
    <t>Plan de medios formulado y ejecutado</t>
  </si>
  <si>
    <t>Plan de medios *</t>
  </si>
  <si>
    <t>PROGRAMA No. 6  ADAPTACION Y MITIGACION AL CAMBIO CLIMATICO</t>
  </si>
  <si>
    <t>Proyecto No. 6.1:   INSTITUCIONALIZACION, FORMULACION E IMPLEMENTACION DEL PLAN DE ACCION DEPARTAMENTAL DE CAMBIO CLIMATICO</t>
  </si>
  <si>
    <t>Consejo operativo *</t>
  </si>
  <si>
    <t>No de eventos</t>
  </si>
  <si>
    <t>Nodo*</t>
  </si>
  <si>
    <t>Plan de acción departamental de cambio climático formulado y en ejecución</t>
  </si>
  <si>
    <t>Plan de Acción *</t>
  </si>
  <si>
    <t>Estudios para el conocimiento de los efectos potenciales del cambio climático como herramienta para la toma de decisiones.</t>
  </si>
  <si>
    <t>No estudios</t>
  </si>
  <si>
    <t>Proyecto *</t>
  </si>
  <si>
    <t>Proyecto No. 6.2:   ESTRATEGIAS DE DESARROLLO BAJAS EN CARBONO</t>
  </si>
  <si>
    <t>agendas</t>
  </si>
  <si>
    <t>Proyecto piloto para la reducción del consumo de energía y/o   estrategias de desarrollo bajo en carbono</t>
  </si>
  <si>
    <t xml:space="preserve">Proyectos piloto de producción más limpia de subsectores productivos, acompañados por la Corporación. </t>
  </si>
  <si>
    <t>(18) TOTAL METAS FISICAS Y FINANCIERAS*</t>
  </si>
  <si>
    <t>*El total de las metas físicas y financieras será el resultado de una sumatoria, promedio aritmético o ponderado segun el caso, y sólo se aplica para las columnas relacionadas con porcentajes de avance y metas financieras.</t>
  </si>
  <si>
    <r>
      <t xml:space="preserve">VIGENCIA EVALUADA (AÑO): </t>
    </r>
    <r>
      <rPr>
        <b/>
        <u val="single"/>
        <sz val="11"/>
        <rFont val="Arial"/>
        <family val="2"/>
      </rPr>
      <t>2014</t>
    </r>
    <r>
      <rPr>
        <b/>
        <sz val="11"/>
        <rFont val="Arial"/>
        <family val="2"/>
      </rPr>
      <t xml:space="preserve">  PERIODO EVALUADO: A Septiembre del año 2014</t>
    </r>
  </si>
</sst>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_);_(* \(#,##0\);_(* &quot;-&quot;??_);_(@_)"/>
    <numFmt numFmtId="187" formatCode="0.0%"/>
    <numFmt numFmtId="188" formatCode="#,##0;[Red]#,##0"/>
    <numFmt numFmtId="189" formatCode="&quot;$&quot;\ #,##0;[Red]&quot;$&quot;\ #,##0"/>
    <numFmt numFmtId="190" formatCode="#,##0.0"/>
    <numFmt numFmtId="191" formatCode="0.000%"/>
    <numFmt numFmtId="192" formatCode="0.0000000"/>
    <numFmt numFmtId="193" formatCode="0.000000"/>
    <numFmt numFmtId="194" formatCode="0.00000"/>
    <numFmt numFmtId="195" formatCode="0.0000"/>
    <numFmt numFmtId="196" formatCode="0.000"/>
    <numFmt numFmtId="197" formatCode="0.0"/>
    <numFmt numFmtId="198" formatCode="_(* #,##0.0_);_(* \(#,##0.0\);_(* &quot;-&quot;??_);_(@_)"/>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00"/>
    <numFmt numFmtId="204" formatCode="#,##0.0000"/>
    <numFmt numFmtId="205" formatCode="0.000000000"/>
    <numFmt numFmtId="206" formatCode="0.00000000"/>
    <numFmt numFmtId="207" formatCode="#,##0.0;[Red]#,##0.0"/>
    <numFmt numFmtId="208" formatCode="#,##0.00;[Red]#,##0.00"/>
  </numFmts>
  <fonts count="66">
    <font>
      <sz val="10"/>
      <name val="Arial"/>
      <family val="0"/>
    </font>
    <font>
      <sz val="11"/>
      <color indexed="8"/>
      <name val="Calibri"/>
      <family val="2"/>
    </font>
    <font>
      <sz val="9"/>
      <name val="Arial"/>
      <family val="2"/>
    </font>
    <font>
      <b/>
      <sz val="10"/>
      <name val="Arial"/>
      <family val="2"/>
    </font>
    <font>
      <b/>
      <sz val="8"/>
      <name val="Tahoma"/>
      <family val="2"/>
    </font>
    <font>
      <b/>
      <sz val="11"/>
      <name val="Arial"/>
      <family val="2"/>
    </font>
    <font>
      <b/>
      <sz val="16"/>
      <name val="Arial"/>
      <family val="2"/>
    </font>
    <font>
      <sz val="13"/>
      <name val="Arial"/>
      <family val="2"/>
    </font>
    <font>
      <sz val="14"/>
      <name val="Arial"/>
      <family val="2"/>
    </font>
    <font>
      <sz val="11"/>
      <name val="Arial"/>
      <family val="2"/>
    </font>
    <font>
      <sz val="12"/>
      <name val="Arial"/>
      <family val="2"/>
    </font>
    <font>
      <b/>
      <sz val="12"/>
      <name val="Arial"/>
      <family val="2"/>
    </font>
    <font>
      <sz val="11"/>
      <color indexed="10"/>
      <name val="Arial"/>
      <family val="2"/>
    </font>
    <font>
      <b/>
      <sz val="14"/>
      <name val="Arial"/>
      <family val="2"/>
    </font>
    <font>
      <u val="single"/>
      <sz val="7"/>
      <color indexed="12"/>
      <name val="Arial"/>
      <family val="2"/>
    </font>
    <font>
      <u val="single"/>
      <sz val="7"/>
      <color indexed="36"/>
      <name val="Arial"/>
      <family val="2"/>
    </font>
    <font>
      <sz val="8"/>
      <name val="Arial"/>
      <family val="2"/>
    </font>
    <font>
      <sz val="12"/>
      <color indexed="8"/>
      <name val="Arial"/>
      <family val="2"/>
    </font>
    <font>
      <b/>
      <sz val="13"/>
      <name val="Arial"/>
      <family val="2"/>
    </font>
    <font>
      <b/>
      <u val="single"/>
      <sz val="11"/>
      <name val="Arial"/>
      <family val="2"/>
    </font>
    <font>
      <b/>
      <sz val="10"/>
      <color indexed="10"/>
      <name val="Arial Narrow"/>
      <family val="2"/>
    </font>
    <font>
      <sz val="11"/>
      <color indexed="8"/>
      <name val="Arial"/>
      <family val="2"/>
    </font>
    <font>
      <b/>
      <sz val="9"/>
      <name val="Arial"/>
      <family val="2"/>
    </font>
    <font>
      <b/>
      <sz val="12"/>
      <color indexed="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Arial"/>
      <family val="2"/>
    </font>
    <font>
      <sz val="12"/>
      <color indexed="10"/>
      <name val="Arial"/>
      <family val="2"/>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Arial"/>
      <family val="2"/>
    </font>
    <font>
      <sz val="12"/>
      <color rgb="FFFF0000"/>
      <name val="Arial"/>
      <family val="2"/>
    </font>
    <font>
      <b/>
      <sz val="14"/>
      <color theme="1"/>
      <name val="Arial"/>
      <family val="2"/>
    </font>
    <font>
      <sz val="12"/>
      <color theme="1"/>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45"/>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bottom style="thin"/>
    </border>
    <border>
      <left>
        <color indexed="63"/>
      </left>
      <right style="medium"/>
      <top/>
      <bottom/>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color indexed="63"/>
      </left>
      <right style="thin"/>
      <top style="thin"/>
      <bottom style="medium"/>
    </border>
    <border>
      <left style="thin"/>
      <right style="thin"/>
      <top style="thin"/>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58">
    <xf numFmtId="0" fontId="0" fillId="0" borderId="0" xfId="0" applyAlignment="1">
      <alignment/>
    </xf>
    <xf numFmtId="0" fontId="2" fillId="33" borderId="0" xfId="0" applyFont="1" applyFill="1" applyAlignment="1">
      <alignment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vertical="center" wrapText="1"/>
    </xf>
    <xf numFmtId="3" fontId="10" fillId="33" borderId="0" xfId="0" applyNumberFormat="1" applyFont="1" applyFill="1" applyAlignment="1">
      <alignment vertical="center" wrapText="1"/>
    </xf>
    <xf numFmtId="3" fontId="2" fillId="33" borderId="0" xfId="0" applyNumberFormat="1" applyFont="1" applyFill="1" applyAlignment="1">
      <alignment vertical="center" wrapText="1"/>
    </xf>
    <xf numFmtId="0" fontId="9" fillId="33" borderId="0" xfId="0" applyFont="1" applyFill="1" applyAlignment="1">
      <alignment horizontal="center" vertical="center" wrapText="1"/>
    </xf>
    <xf numFmtId="4" fontId="9" fillId="33" borderId="0" xfId="0" applyNumberFormat="1" applyFont="1" applyFill="1" applyAlignment="1">
      <alignment horizontal="right" vertical="center" wrapText="1"/>
    </xf>
    <xf numFmtId="3" fontId="2" fillId="0" borderId="0" xfId="0" applyNumberFormat="1" applyFont="1" applyFill="1" applyAlignment="1">
      <alignment vertical="center" wrapText="1"/>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5" fillId="35" borderId="10" xfId="0" applyNumberFormat="1" applyFont="1" applyFill="1" applyBorder="1" applyAlignment="1">
      <alignment vertical="center" wrapText="1"/>
    </xf>
    <xf numFmtId="3" fontId="9" fillId="37" borderId="10" xfId="0" applyNumberFormat="1" applyFont="1" applyFill="1" applyBorder="1" applyAlignment="1">
      <alignment/>
    </xf>
    <xf numFmtId="3" fontId="9" fillId="37" borderId="10" xfId="0" applyNumberFormat="1" applyFont="1" applyFill="1" applyBorder="1" applyAlignment="1">
      <alignment vertical="center" wrapText="1"/>
    </xf>
    <xf numFmtId="3" fontId="5" fillId="37"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10"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2" fillId="34" borderId="10" xfId="0" applyNumberFormat="1" applyFont="1" applyFill="1" applyBorder="1" applyAlignment="1">
      <alignment vertical="center" wrapText="1"/>
    </xf>
    <xf numFmtId="3" fontId="11" fillId="0" borderId="0" xfId="0" applyNumberFormat="1" applyFont="1" applyFill="1" applyBorder="1" applyAlignment="1">
      <alignment horizontal="right" vertical="center" wrapText="1"/>
    </xf>
    <xf numFmtId="0" fontId="8" fillId="0" borderId="0" xfId="0" applyFont="1" applyFill="1" applyAlignment="1">
      <alignment horizontal="center" vertical="center" wrapText="1"/>
    </xf>
    <xf numFmtId="43" fontId="2" fillId="33" borderId="0" xfId="48" applyFont="1" applyFill="1" applyAlignment="1">
      <alignment vertical="center" wrapText="1"/>
    </xf>
    <xf numFmtId="43" fontId="8" fillId="0" borderId="0" xfId="48" applyFont="1" applyFill="1" applyAlignment="1">
      <alignment vertical="center" wrapText="1"/>
    </xf>
    <xf numFmtId="43" fontId="2" fillId="0" borderId="0" xfId="48" applyFont="1" applyFill="1" applyAlignment="1">
      <alignment vertical="center" wrapText="1"/>
    </xf>
    <xf numFmtId="43" fontId="2" fillId="0" borderId="0" xfId="48" applyFont="1" applyFill="1" applyBorder="1" applyAlignment="1">
      <alignment vertical="center" wrapText="1"/>
    </xf>
    <xf numFmtId="3" fontId="1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43" fontId="0" fillId="0" borderId="0" xfId="48" applyFont="1" applyAlignment="1">
      <alignment/>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7" borderId="10" xfId="0" applyNumberFormat="1" applyFont="1" applyFill="1" applyBorder="1" applyAlignment="1">
      <alignment vertical="center" wrapText="1"/>
    </xf>
    <xf numFmtId="3" fontId="10"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wrapText="1"/>
    </xf>
    <xf numFmtId="3" fontId="9" fillId="37" borderId="10" xfId="0" applyNumberFormat="1" applyFont="1" applyFill="1" applyBorder="1" applyAlignment="1">
      <alignment horizontal="center" vertical="center" wrapText="1"/>
    </xf>
    <xf numFmtId="43" fontId="8" fillId="0" borderId="0" xfId="48" applyFont="1" applyFill="1" applyAlignment="1">
      <alignment horizontal="center" vertical="center" wrapText="1"/>
    </xf>
    <xf numFmtId="3" fontId="10" fillId="0" borderId="0" xfId="0" applyNumberFormat="1" applyFont="1" applyFill="1" applyAlignment="1">
      <alignment vertical="center" wrapText="1"/>
    </xf>
    <xf numFmtId="3" fontId="8" fillId="0" borderId="0" xfId="0" applyNumberFormat="1" applyFont="1" applyFill="1" applyAlignment="1">
      <alignment vertical="center" wrapText="1"/>
    </xf>
    <xf numFmtId="3" fontId="5" fillId="34" borderId="10" xfId="0" applyNumberFormat="1" applyFont="1" applyFill="1" applyBorder="1" applyAlignment="1">
      <alignment horizontal="center" vertical="center" wrapText="1"/>
    </xf>
    <xf numFmtId="3" fontId="5" fillId="35" borderId="10" xfId="0" applyNumberFormat="1" applyFont="1" applyFill="1" applyBorder="1" applyAlignment="1">
      <alignment horizontal="center" vertical="center" wrapText="1"/>
    </xf>
    <xf numFmtId="3" fontId="5" fillId="37" borderId="10" xfId="0" applyNumberFormat="1" applyFont="1" applyFill="1" applyBorder="1" applyAlignment="1">
      <alignment vertical="center" wrapText="1"/>
    </xf>
    <xf numFmtId="3" fontId="10" fillId="36" borderId="0" xfId="0" applyNumberFormat="1" applyFont="1" applyFill="1" applyAlignment="1">
      <alignment vertical="center" wrapText="1"/>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10" fillId="38" borderId="0" xfId="0" applyNumberFormat="1" applyFont="1" applyFill="1" applyAlignment="1">
      <alignment vertical="center" wrapText="1"/>
    </xf>
    <xf numFmtId="3" fontId="5" fillId="0" borderId="0" xfId="0" applyNumberFormat="1" applyFont="1" applyFill="1" applyAlignment="1">
      <alignment vertical="center" wrapText="1"/>
    </xf>
    <xf numFmtId="3" fontId="9" fillId="36" borderId="10" xfId="0" applyNumberFormat="1" applyFont="1" applyFill="1" applyBorder="1" applyAlignment="1">
      <alignment vertical="center" wrapText="1"/>
    </xf>
    <xf numFmtId="3" fontId="9" fillId="38" borderId="10" xfId="0" applyNumberFormat="1" applyFont="1" applyFill="1" applyBorder="1" applyAlignment="1">
      <alignment vertical="center" wrapText="1"/>
    </xf>
    <xf numFmtId="3" fontId="5" fillId="0" borderId="0" xfId="0" applyNumberFormat="1" applyFont="1" applyFill="1" applyBorder="1" applyAlignment="1">
      <alignment horizontal="right" vertical="center" wrapText="1"/>
    </xf>
    <xf numFmtId="3" fontId="5" fillId="35" borderId="10" xfId="0" applyNumberFormat="1" applyFont="1" applyFill="1" applyBorder="1" applyAlignment="1">
      <alignment vertical="center" wrapText="1"/>
    </xf>
    <xf numFmtId="4" fontId="5" fillId="0" borderId="0" xfId="0"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0" fontId="5" fillId="0" borderId="0" xfId="0" applyFont="1" applyFill="1" applyAlignment="1">
      <alignment vertical="center" wrapText="1"/>
    </xf>
    <xf numFmtId="43" fontId="5" fillId="0" borderId="0" xfId="48" applyFont="1" applyFill="1" applyBorder="1" applyAlignment="1">
      <alignment vertical="center" wrapText="1"/>
    </xf>
    <xf numFmtId="186" fontId="2" fillId="0" borderId="0" xfId="48" applyNumberFormat="1" applyFont="1" applyFill="1" applyBorder="1" applyAlignment="1">
      <alignment vertical="center" wrapText="1"/>
    </xf>
    <xf numFmtId="3" fontId="5" fillId="36" borderId="0" xfId="0" applyNumberFormat="1" applyFont="1" applyFill="1" applyBorder="1" applyAlignment="1">
      <alignment vertical="center" wrapText="1"/>
    </xf>
    <xf numFmtId="3" fontId="5" fillId="0" borderId="11" xfId="0" applyNumberFormat="1" applyFont="1" applyFill="1" applyBorder="1" applyAlignment="1">
      <alignment horizontal="right" vertical="center" wrapText="1"/>
    </xf>
    <xf numFmtId="3" fontId="5" fillId="0" borderId="12" xfId="0"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3" fontId="3" fillId="39" borderId="10" xfId="0" applyNumberFormat="1" applyFont="1" applyFill="1" applyBorder="1" applyAlignment="1">
      <alignment horizontal="center" vertical="center" wrapText="1"/>
    </xf>
    <xf numFmtId="0" fontId="0" fillId="0" borderId="13" xfId="0" applyFont="1" applyBorder="1" applyAlignment="1">
      <alignment/>
    </xf>
    <xf numFmtId="0" fontId="2" fillId="33" borderId="13" xfId="0" applyFont="1" applyFill="1" applyBorder="1" applyAlignment="1">
      <alignment vertical="center" wrapText="1"/>
    </xf>
    <xf numFmtId="4" fontId="3" fillId="39" borderId="14" xfId="0" applyNumberFormat="1" applyFont="1" applyFill="1" applyBorder="1" applyAlignment="1">
      <alignment horizontal="center" vertical="center" wrapText="1"/>
    </xf>
    <xf numFmtId="43" fontId="9" fillId="0" borderId="0" xfId="48" applyFont="1" applyFill="1" applyBorder="1" applyAlignment="1">
      <alignment vertical="center" wrapText="1"/>
    </xf>
    <xf numFmtId="0" fontId="10" fillId="0" borderId="10" xfId="0"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right" vertical="center" wrapText="1"/>
    </xf>
    <xf numFmtId="187" fontId="11" fillId="0" borderId="10" xfId="0" applyNumberFormat="1" applyFont="1" applyFill="1" applyBorder="1" applyAlignment="1">
      <alignment horizontal="right" vertical="center" wrapText="1"/>
    </xf>
    <xf numFmtId="0" fontId="10" fillId="0" borderId="10" xfId="0" applyFont="1" applyFill="1" applyBorder="1" applyAlignment="1">
      <alignment vertical="center" wrapText="1"/>
    </xf>
    <xf numFmtId="3" fontId="9" fillId="0" borderId="0" xfId="0" applyNumberFormat="1" applyFont="1" applyFill="1" applyBorder="1" applyAlignment="1">
      <alignment horizontal="right" vertical="center" wrapText="1"/>
    </xf>
    <xf numFmtId="0" fontId="11" fillId="0" borderId="10" xfId="0" applyFont="1" applyFill="1" applyBorder="1" applyAlignment="1">
      <alignment horizontal="left" vertical="center" wrapText="1"/>
    </xf>
    <xf numFmtId="43" fontId="10" fillId="0" borderId="0" xfId="48" applyFont="1" applyFill="1" applyBorder="1" applyAlignment="1">
      <alignmen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center" wrapText="1"/>
    </xf>
    <xf numFmtId="0" fontId="10" fillId="40" borderId="10" xfId="0" applyFont="1" applyFill="1" applyBorder="1" applyAlignment="1">
      <alignment horizontal="justify" vertical="center" wrapText="1"/>
    </xf>
    <xf numFmtId="0" fontId="11" fillId="4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3" fontId="11" fillId="39" borderId="10" xfId="0" applyNumberFormat="1" applyFont="1" applyFill="1" applyBorder="1" applyAlignment="1">
      <alignment horizontal="center" vertical="center" wrapText="1"/>
    </xf>
    <xf numFmtId="0" fontId="10" fillId="40" borderId="10" xfId="0" applyFont="1" applyFill="1" applyBorder="1" applyAlignment="1">
      <alignment vertical="center" wrapText="1"/>
    </xf>
    <xf numFmtId="0" fontId="10" fillId="0" borderId="10" xfId="0" applyFont="1" applyBorder="1" applyAlignment="1">
      <alignment horizontal="center" vertical="center" wrapText="1"/>
    </xf>
    <xf numFmtId="0" fontId="10" fillId="40" borderId="10" xfId="0" applyFont="1" applyFill="1" applyBorder="1" applyAlignment="1">
      <alignment horizontal="justify" vertical="top" wrapText="1"/>
    </xf>
    <xf numFmtId="0" fontId="11" fillId="0" borderId="15"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0" fillId="0" borderId="15" xfId="0" applyFont="1" applyFill="1" applyBorder="1" applyAlignment="1">
      <alignment vertical="center" wrapText="1"/>
    </xf>
    <xf numFmtId="3" fontId="11" fillId="39" borderId="16" xfId="0" applyNumberFormat="1" applyFont="1" applyFill="1" applyBorder="1" applyAlignment="1">
      <alignment horizontal="center" vertical="center" wrapText="1"/>
    </xf>
    <xf numFmtId="4" fontId="11" fillId="39" borderId="16" xfId="0" applyNumberFormat="1" applyFont="1" applyFill="1" applyBorder="1" applyAlignment="1">
      <alignment horizontal="center" vertical="center" wrapText="1"/>
    </xf>
    <xf numFmtId="0" fontId="10" fillId="0" borderId="10" xfId="0" applyFont="1" applyFill="1" applyBorder="1" applyAlignment="1">
      <alignment horizontal="justify"/>
    </xf>
    <xf numFmtId="0" fontId="10" fillId="0" borderId="10" xfId="0" applyFont="1" applyFill="1" applyBorder="1" applyAlignment="1">
      <alignment horizontal="justify" wrapText="1"/>
    </xf>
    <xf numFmtId="0" fontId="17" fillId="0" borderId="10" xfId="0" applyFont="1" applyFill="1" applyBorder="1" applyAlignment="1">
      <alignment horizontal="justify" vertical="center" wrapText="1"/>
    </xf>
    <xf numFmtId="0" fontId="17" fillId="40" borderId="10" xfId="0" applyFont="1" applyFill="1" applyBorder="1" applyAlignment="1">
      <alignment horizontal="justify"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right" vertical="center" wrapText="1"/>
    </xf>
    <xf numFmtId="3" fontId="8" fillId="0" borderId="14" xfId="0" applyNumberFormat="1" applyFont="1" applyFill="1" applyBorder="1" applyAlignment="1">
      <alignment horizontal="right" vertical="center" wrapText="1"/>
    </xf>
    <xf numFmtId="188" fontId="8" fillId="0" borderId="10"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vertical="center" wrapText="1"/>
    </xf>
    <xf numFmtId="188" fontId="8" fillId="0" borderId="10" xfId="0" applyNumberFormat="1" applyFont="1" applyFill="1" applyBorder="1" applyAlignment="1">
      <alignment horizontal="center" vertical="center" wrapText="1"/>
    </xf>
    <xf numFmtId="3" fontId="8" fillId="0" borderId="14" xfId="0" applyNumberFormat="1" applyFont="1" applyFill="1" applyBorder="1" applyAlignment="1">
      <alignment vertical="center" wrapText="1"/>
    </xf>
    <xf numFmtId="0" fontId="8" fillId="0" borderId="10" xfId="0" applyFont="1" applyFill="1" applyBorder="1" applyAlignment="1">
      <alignment vertical="center" wrapText="1"/>
    </xf>
    <xf numFmtId="1" fontId="8" fillId="0" borderId="10" xfId="0" applyNumberFormat="1" applyFont="1" applyFill="1" applyBorder="1" applyAlignment="1">
      <alignment horizontal="center" vertical="center" wrapText="1"/>
    </xf>
    <xf numFmtId="207" fontId="8" fillId="0" borderId="10" xfId="0" applyNumberFormat="1" applyFont="1" applyFill="1" applyBorder="1" applyAlignment="1">
      <alignment horizontal="center" vertical="center" wrapText="1"/>
    </xf>
    <xf numFmtId="0" fontId="7" fillId="39" borderId="17" xfId="0" applyFont="1" applyFill="1" applyBorder="1" applyAlignment="1">
      <alignment vertical="center" wrapText="1"/>
    </xf>
    <xf numFmtId="0" fontId="7" fillId="39" borderId="18" xfId="0" applyFont="1" applyFill="1" applyBorder="1" applyAlignment="1">
      <alignment vertical="center" wrapText="1"/>
    </xf>
    <xf numFmtId="0" fontId="7" fillId="39" borderId="19" xfId="0" applyFont="1" applyFill="1" applyBorder="1" applyAlignment="1">
      <alignment vertical="center" wrapText="1"/>
    </xf>
    <xf numFmtId="9" fontId="13" fillId="0" borderId="10" xfId="0" applyNumberFormat="1" applyFont="1" applyFill="1" applyBorder="1" applyAlignment="1">
      <alignment horizontal="right" vertical="center" wrapText="1"/>
    </xf>
    <xf numFmtId="1" fontId="8" fillId="0" borderId="20" xfId="0" applyNumberFormat="1" applyFont="1" applyFill="1" applyBorder="1" applyAlignment="1">
      <alignment horizontal="center" vertical="center" wrapText="1"/>
    </xf>
    <xf numFmtId="3" fontId="61" fillId="0" borderId="10" xfId="0" applyNumberFormat="1" applyFont="1" applyFill="1" applyBorder="1" applyAlignment="1">
      <alignment horizontal="right" vertical="center" wrapText="1"/>
    </xf>
    <xf numFmtId="188" fontId="61" fillId="0" borderId="10" xfId="0" applyNumberFormat="1" applyFont="1" applyFill="1" applyBorder="1" applyAlignment="1">
      <alignment horizontal="right" vertical="center" wrapText="1"/>
    </xf>
    <xf numFmtId="3" fontId="61" fillId="0" borderId="10" xfId="0" applyNumberFormat="1" applyFont="1" applyFill="1" applyBorder="1" applyAlignment="1">
      <alignment horizontal="center" vertical="center" wrapText="1"/>
    </xf>
    <xf numFmtId="3" fontId="62" fillId="0" borderId="10" xfId="0" applyNumberFormat="1" applyFont="1" applyFill="1" applyBorder="1" applyAlignment="1">
      <alignment horizontal="right" vertical="center" wrapText="1"/>
    </xf>
    <xf numFmtId="3" fontId="63" fillId="0" borderId="10" xfId="0" applyNumberFormat="1" applyFont="1" applyFill="1" applyBorder="1" applyAlignment="1">
      <alignment horizontal="right" vertical="center" wrapText="1"/>
    </xf>
    <xf numFmtId="9" fontId="63" fillId="0" borderId="10" xfId="0" applyNumberFormat="1" applyFont="1" applyFill="1" applyBorder="1" applyAlignment="1">
      <alignment horizontal="right" vertical="center" wrapText="1"/>
    </xf>
    <xf numFmtId="188" fontId="61" fillId="0" borderId="10" xfId="0" applyNumberFormat="1" applyFont="1" applyFill="1" applyBorder="1" applyAlignment="1">
      <alignment horizontal="center" vertical="center" wrapText="1"/>
    </xf>
    <xf numFmtId="3" fontId="61" fillId="0" borderId="10" xfId="0" applyNumberFormat="1" applyFont="1" applyFill="1" applyBorder="1" applyAlignment="1">
      <alignment vertical="center" wrapText="1"/>
    </xf>
    <xf numFmtId="3" fontId="64" fillId="0" borderId="10" xfId="0" applyNumberFormat="1" applyFont="1" applyFill="1" applyBorder="1" applyAlignment="1">
      <alignment horizontal="right" vertical="center" wrapText="1"/>
    </xf>
    <xf numFmtId="0" fontId="64" fillId="0" borderId="10" xfId="0" applyFont="1" applyBorder="1" applyAlignment="1">
      <alignment horizontal="center" vertical="center"/>
    </xf>
    <xf numFmtId="1" fontId="64" fillId="0" borderId="10" xfId="0" applyNumberFormat="1" applyFont="1" applyBorder="1" applyAlignment="1">
      <alignment horizontal="center" vertical="center"/>
    </xf>
    <xf numFmtId="0" fontId="64"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9" fontId="13" fillId="0" borderId="21" xfId="0" applyNumberFormat="1" applyFont="1" applyFill="1" applyBorder="1" applyAlignment="1">
      <alignment horizontal="right" vertical="center" wrapText="1"/>
    </xf>
    <xf numFmtId="188" fontId="9" fillId="0" borderId="10" xfId="0" applyNumberFormat="1" applyFont="1" applyBorder="1" applyAlignment="1">
      <alignment horizontal="center" vertical="center" wrapText="1"/>
    </xf>
    <xf numFmtId="188" fontId="9" fillId="0" borderId="10" xfId="0" applyNumberFormat="1" applyFont="1" applyFill="1" applyBorder="1" applyAlignment="1">
      <alignment horizontal="center" vertical="center" wrapText="1"/>
    </xf>
    <xf numFmtId="188" fontId="9" fillId="0" borderId="22" xfId="0" applyNumberFormat="1" applyFont="1" applyBorder="1" applyAlignment="1">
      <alignment horizontal="center" vertical="center" wrapText="1"/>
    </xf>
    <xf numFmtId="0" fontId="9" fillId="0" borderId="10" xfId="0" applyFont="1" applyFill="1" applyBorder="1" applyAlignment="1">
      <alignment horizontal="justify" vertical="top" wrapText="1"/>
    </xf>
    <xf numFmtId="0" fontId="2" fillId="0" borderId="1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xf>
    <xf numFmtId="0" fontId="3" fillId="0" borderId="10" xfId="0" applyFont="1" applyFill="1" applyBorder="1" applyAlignment="1">
      <alignment horizontal="center" vertical="top" wrapText="1"/>
    </xf>
    <xf numFmtId="0" fontId="11" fillId="35" borderId="10" xfId="0" applyFont="1" applyFill="1" applyBorder="1" applyAlignment="1">
      <alignment horizontal="center" vertical="center" wrapText="1"/>
    </xf>
    <xf numFmtId="0" fontId="5" fillId="35" borderId="10" xfId="0" applyFont="1" applyFill="1" applyBorder="1" applyAlignment="1">
      <alignment horizontal="center" vertical="top" wrapText="1"/>
    </xf>
    <xf numFmtId="3" fontId="11" fillId="35" borderId="10" xfId="0" applyNumberFormat="1" applyFont="1" applyFill="1" applyBorder="1" applyAlignment="1">
      <alignment horizontal="center" vertical="center" wrapText="1"/>
    </xf>
    <xf numFmtId="0" fontId="5" fillId="37" borderId="10" xfId="0" applyFont="1" applyFill="1" applyBorder="1" applyAlignment="1">
      <alignment horizontal="center" vertical="center" wrapText="1"/>
    </xf>
    <xf numFmtId="3" fontId="11" fillId="37" borderId="10" xfId="0" applyNumberFormat="1" applyFont="1" applyFill="1" applyBorder="1" applyAlignment="1">
      <alignment horizontal="center" vertical="center" wrapText="1"/>
    </xf>
    <xf numFmtId="0" fontId="0" fillId="0" borderId="10" xfId="0" applyFont="1" applyFill="1" applyBorder="1" applyAlignment="1">
      <alignment horizontal="justify" vertical="center" wrapText="1"/>
    </xf>
    <xf numFmtId="0" fontId="21"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40" borderId="10" xfId="0"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3" fontId="10" fillId="37" borderId="10" xfId="0" applyNumberFormat="1" applyFont="1" applyFill="1" applyBorder="1" applyAlignment="1">
      <alignment horizontal="center" vertical="center" wrapText="1"/>
    </xf>
    <xf numFmtId="3" fontId="10" fillId="37" borderId="10" xfId="0" applyNumberFormat="1" applyFont="1" applyFill="1" applyBorder="1" applyAlignment="1">
      <alignment horizontal="right" vertical="center" wrapText="1"/>
    </xf>
    <xf numFmtId="0" fontId="0" fillId="40" borderId="23" xfId="0" applyFont="1" applyFill="1" applyBorder="1" applyAlignment="1">
      <alignment horizontal="justify" vertical="center" wrapText="1"/>
    </xf>
    <xf numFmtId="0" fontId="21" fillId="0" borderId="10" xfId="0" applyFont="1" applyBorder="1" applyAlignment="1">
      <alignment horizontal="center" vertical="center" wrapText="1"/>
    </xf>
    <xf numFmtId="0" fontId="0" fillId="0" borderId="24"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1" fillId="0" borderId="0" xfId="0" applyFont="1" applyAlignment="1">
      <alignment horizontal="center" vertical="center" wrapText="1"/>
    </xf>
    <xf numFmtId="3" fontId="17" fillId="0" borderId="16" xfId="0" applyNumberFormat="1" applyFont="1" applyFill="1" applyBorder="1" applyAlignment="1">
      <alignment horizontal="center" vertical="center" wrapText="1"/>
    </xf>
    <xf numFmtId="3" fontId="10" fillId="0" borderId="16" xfId="0" applyNumberFormat="1" applyFont="1" applyFill="1" applyBorder="1" applyAlignment="1">
      <alignment horizontal="right" vertical="center" wrapText="1"/>
    </xf>
    <xf numFmtId="1" fontId="10" fillId="0" borderId="10" xfId="0" applyNumberFormat="1" applyFont="1" applyFill="1" applyBorder="1" applyAlignment="1">
      <alignment horizontal="right" vertical="center" wrapText="1"/>
    </xf>
    <xf numFmtId="0" fontId="17" fillId="37" borderId="10" xfId="0" applyFont="1" applyFill="1" applyBorder="1" applyAlignment="1">
      <alignment horizontal="center" vertical="center" wrapText="1"/>
    </xf>
    <xf numFmtId="3" fontId="17" fillId="37" borderId="10" xfId="0" applyNumberFormat="1" applyFont="1" applyFill="1" applyBorder="1" applyAlignment="1">
      <alignment horizontal="center" vertical="center" wrapText="1"/>
    </xf>
    <xf numFmtId="1" fontId="10" fillId="37" borderId="10" xfId="0" applyNumberFormat="1" applyFont="1" applyFill="1" applyBorder="1" applyAlignment="1">
      <alignment horizontal="center" vertical="center" wrapText="1"/>
    </xf>
    <xf numFmtId="3" fontId="10" fillId="35" borderId="10" xfId="0" applyNumberFormat="1" applyFont="1" applyFill="1" applyBorder="1" applyAlignment="1">
      <alignment horizontal="center" vertical="center" wrapText="1"/>
    </xf>
    <xf numFmtId="0" fontId="11" fillId="37" borderId="10" xfId="0" applyFont="1" applyFill="1" applyBorder="1" applyAlignment="1">
      <alignment horizontal="center" vertical="center" wrapText="1"/>
    </xf>
    <xf numFmtId="3" fontId="9" fillId="37" borderId="10" xfId="0" applyNumberFormat="1" applyFont="1" applyFill="1" applyBorder="1" applyAlignment="1">
      <alignment horizontal="right" vertical="center" wrapText="1"/>
    </xf>
    <xf numFmtId="3" fontId="11" fillId="37" borderId="10" xfId="0" applyNumberFormat="1" applyFont="1" applyFill="1" applyBorder="1" applyAlignment="1">
      <alignment horizontal="right" vertical="center" wrapText="1"/>
    </xf>
    <xf numFmtId="188" fontId="10" fillId="0" borderId="10"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5" fillId="37" borderId="10" xfId="0" applyFont="1" applyFill="1" applyBorder="1" applyAlignment="1">
      <alignment horizontal="justify" vertical="center" wrapText="1"/>
    </xf>
    <xf numFmtId="3" fontId="10" fillId="35" borderId="10" xfId="0" applyNumberFormat="1" applyFont="1" applyFill="1" applyBorder="1" applyAlignment="1">
      <alignment horizontal="right" vertical="center" wrapText="1"/>
    </xf>
    <xf numFmtId="0" fontId="11" fillId="37" borderId="10" xfId="0" applyFont="1" applyFill="1" applyBorder="1" applyAlignment="1">
      <alignment horizontal="justify" vertical="center" wrapText="1"/>
    </xf>
    <xf numFmtId="3" fontId="10" fillId="0" borderId="10" xfId="0" applyNumberFormat="1"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0" fillId="35" borderId="10" xfId="0" applyFont="1" applyFill="1" applyBorder="1" applyAlignment="1">
      <alignment vertical="center" wrapText="1"/>
    </xf>
    <xf numFmtId="3" fontId="23" fillId="35" borderId="10" xfId="0" applyNumberFormat="1"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3" fontId="64" fillId="0" borderId="10" xfId="0" applyNumberFormat="1" applyFont="1" applyFill="1" applyBorder="1" applyAlignment="1">
      <alignment horizontal="center" vertical="center" wrapText="1"/>
    </xf>
    <xf numFmtId="0" fontId="24" fillId="0" borderId="10" xfId="0" applyFont="1" applyFill="1" applyBorder="1" applyAlignment="1">
      <alignment horizontal="justify" vertical="center" wrapText="1"/>
    </xf>
    <xf numFmtId="0" fontId="64" fillId="0" borderId="10" xfId="0" applyFont="1" applyFill="1" applyBorder="1" applyAlignment="1">
      <alignment horizontal="center" vertical="center"/>
    </xf>
    <xf numFmtId="1" fontId="64" fillId="0"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9" borderId="26" xfId="0" applyFont="1" applyFill="1" applyBorder="1" applyAlignment="1">
      <alignment horizontal="center" vertical="center" wrapText="1"/>
    </xf>
    <xf numFmtId="0" fontId="6" fillId="39" borderId="27" xfId="0" applyFont="1" applyFill="1" applyBorder="1" applyAlignment="1">
      <alignment horizontal="center" vertical="center" wrapText="1"/>
    </xf>
    <xf numFmtId="0" fontId="6" fillId="39" borderId="13" xfId="0" applyFont="1" applyFill="1" applyBorder="1" applyAlignment="1">
      <alignment horizontal="center" vertical="center" wrapText="1"/>
    </xf>
    <xf numFmtId="0" fontId="6"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39" borderId="13" xfId="0" applyFont="1" applyFill="1" applyBorder="1" applyAlignment="1">
      <alignment horizontal="center" vertical="center" wrapText="1"/>
    </xf>
    <xf numFmtId="0" fontId="13" fillId="39" borderId="10" xfId="0"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4" fontId="3" fillId="39" borderId="14" xfId="0" applyNumberFormat="1" applyFont="1" applyFill="1" applyBorder="1" applyAlignment="1">
      <alignment horizontal="center" vertical="center" wrapText="1"/>
    </xf>
    <xf numFmtId="0" fontId="18" fillId="0" borderId="28" xfId="0" applyFont="1" applyFill="1" applyBorder="1" applyAlignment="1">
      <alignment horizontal="center" vertical="top" wrapText="1"/>
    </xf>
    <xf numFmtId="0" fontId="18" fillId="0" borderId="29" xfId="0" applyFont="1" applyFill="1" applyBorder="1" applyAlignment="1">
      <alignment horizontal="center" vertical="top" wrapText="1"/>
    </xf>
    <xf numFmtId="0" fontId="18" fillId="0" borderId="30"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10" xfId="0" applyFont="1" applyFill="1" applyBorder="1" applyAlignment="1">
      <alignment horizontal="left" vertical="center" wrapText="1"/>
    </xf>
    <xf numFmtId="3" fontId="13" fillId="0" borderId="14" xfId="0" applyNumberFormat="1" applyFont="1" applyFill="1" applyBorder="1" applyAlignment="1">
      <alignment horizontal="right" vertical="center" wrapText="1"/>
    </xf>
    <xf numFmtId="0" fontId="8" fillId="0" borderId="14" xfId="0" applyFont="1" applyBorder="1" applyAlignment="1">
      <alignment/>
    </xf>
    <xf numFmtId="0" fontId="3" fillId="39" borderId="10" xfId="0"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11" fillId="41"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3" fontId="18" fillId="0" borderId="10" xfId="0" applyNumberFormat="1" applyFont="1" applyFill="1" applyBorder="1" applyAlignment="1">
      <alignment horizontal="left" vertical="center" wrapText="1"/>
    </xf>
    <xf numFmtId="0" fontId="18" fillId="0" borderId="16" xfId="0" applyFont="1" applyFill="1" applyBorder="1" applyAlignment="1">
      <alignment horizontal="left" vertical="center" wrapText="1"/>
    </xf>
    <xf numFmtId="0" fontId="3" fillId="39" borderId="13" xfId="0" applyFont="1" applyFill="1" applyBorder="1" applyAlignment="1">
      <alignment horizontal="center" vertical="center" wrapText="1"/>
    </xf>
    <xf numFmtId="0" fontId="3" fillId="41" borderId="10" xfId="0" applyFont="1" applyFill="1" applyBorder="1" applyAlignment="1">
      <alignment horizontal="center" vertical="center" wrapText="1"/>
    </xf>
    <xf numFmtId="0" fontId="18" fillId="0" borderId="31" xfId="0" applyFont="1" applyFill="1" applyBorder="1" applyAlignment="1">
      <alignment horizontal="center" vertical="top" wrapText="1"/>
    </xf>
    <xf numFmtId="0" fontId="18" fillId="0" borderId="16" xfId="0" applyFont="1" applyFill="1" applyBorder="1" applyAlignment="1">
      <alignment horizontal="center" vertical="top" wrapText="1"/>
    </xf>
    <xf numFmtId="0" fontId="11" fillId="39" borderId="1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7" fillId="0" borderId="31" xfId="0" applyFont="1" applyFill="1" applyBorder="1" applyAlignment="1">
      <alignment/>
    </xf>
    <xf numFmtId="0" fontId="7" fillId="0" borderId="10" xfId="0" applyFont="1" applyFill="1" applyBorder="1" applyAlignment="1">
      <alignment/>
    </xf>
    <xf numFmtId="0" fontId="7" fillId="0" borderId="16" xfId="0" applyFont="1" applyFill="1" applyBorder="1" applyAlignment="1">
      <alignment/>
    </xf>
    <xf numFmtId="3" fontId="18" fillId="0" borderId="20" xfId="0" applyNumberFormat="1" applyFont="1" applyFill="1" applyBorder="1" applyAlignment="1">
      <alignment horizontal="left" vertical="center" wrapText="1"/>
    </xf>
    <xf numFmtId="0" fontId="11" fillId="41" borderId="16" xfId="0" applyFont="1" applyFill="1" applyBorder="1" applyAlignment="1">
      <alignment horizontal="center" vertical="center" wrapText="1"/>
    </xf>
    <xf numFmtId="0" fontId="11" fillId="39" borderId="13" xfId="0" applyFont="1" applyFill="1" applyBorder="1" applyAlignment="1">
      <alignment horizontal="center" vertical="center" wrapText="1"/>
    </xf>
    <xf numFmtId="3" fontId="13" fillId="0" borderId="14" xfId="0" applyNumberFormat="1" applyFont="1" applyFill="1" applyBorder="1" applyAlignment="1">
      <alignment horizontal="center" vertical="center" wrapText="1"/>
    </xf>
    <xf numFmtId="0" fontId="18" fillId="0" borderId="32" xfId="0" applyFont="1" applyFill="1" applyBorder="1" applyAlignment="1">
      <alignment horizontal="center" vertical="top" wrapText="1"/>
    </xf>
    <xf numFmtId="0" fontId="18" fillId="0" borderId="33"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20" xfId="0" applyFont="1" applyFill="1" applyBorder="1" applyAlignment="1">
      <alignment horizontal="left" vertical="center" wrapText="1"/>
    </xf>
    <xf numFmtId="0" fontId="11" fillId="41" borderId="20" xfId="0" applyFont="1" applyFill="1" applyBorder="1" applyAlignment="1">
      <alignment horizontal="center" vertical="center" wrapText="1"/>
    </xf>
    <xf numFmtId="0" fontId="11" fillId="39" borderId="20" xfId="0" applyFont="1" applyFill="1" applyBorder="1" applyAlignment="1">
      <alignment horizontal="center" vertical="center" wrapText="1"/>
    </xf>
    <xf numFmtId="0" fontId="18" fillId="39" borderId="13" xfId="0" applyFont="1" applyFill="1" applyBorder="1" applyAlignment="1">
      <alignment horizontal="left" vertical="justify" wrapText="1"/>
    </xf>
    <xf numFmtId="0" fontId="18" fillId="39" borderId="10" xfId="0" applyFont="1" applyFill="1" applyBorder="1" applyAlignment="1">
      <alignment horizontal="left" vertical="justify" wrapText="1"/>
    </xf>
    <xf numFmtId="3" fontId="13" fillId="0" borderId="34" xfId="0" applyNumberFormat="1" applyFont="1" applyFill="1" applyBorder="1" applyAlignment="1">
      <alignment horizontal="right" vertical="center" wrapText="1"/>
    </xf>
    <xf numFmtId="0" fontId="18" fillId="39" borderId="28" xfId="0" applyFont="1" applyFill="1" applyBorder="1" applyAlignment="1">
      <alignment horizontal="left" vertical="justify" wrapText="1"/>
    </xf>
    <xf numFmtId="0" fontId="18" fillId="39" borderId="16" xfId="0" applyFont="1" applyFill="1" applyBorder="1" applyAlignment="1">
      <alignment horizontal="left" vertical="justify" wrapText="1"/>
    </xf>
    <xf numFmtId="0" fontId="18" fillId="39" borderId="35" xfId="0" applyFont="1" applyFill="1" applyBorder="1" applyAlignment="1">
      <alignment horizontal="left" vertical="center" wrapText="1"/>
    </xf>
    <xf numFmtId="0" fontId="18" fillId="39" borderId="36" xfId="0" applyFont="1" applyFill="1" applyBorder="1" applyAlignment="1">
      <alignment horizontal="left" vertical="center" wrapText="1"/>
    </xf>
    <xf numFmtId="0" fontId="18" fillId="39" borderId="37"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8" fillId="0" borderId="38" xfId="0" applyFont="1" applyFill="1" applyBorder="1" applyAlignment="1">
      <alignment horizontal="center" vertical="top" wrapText="1"/>
    </xf>
    <xf numFmtId="0" fontId="18" fillId="0" borderId="20" xfId="0" applyFont="1" applyFill="1" applyBorder="1" applyAlignment="1">
      <alignment horizontal="center" vertical="top"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0" fillId="0" borderId="41" xfId="0" applyBorder="1" applyAlignment="1">
      <alignment/>
    </xf>
    <xf numFmtId="0" fontId="5" fillId="0" borderId="1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1" xfId="0" applyFont="1" applyFill="1" applyBorder="1" applyAlignment="1">
      <alignment horizontal="center" vertical="top" wrapText="1"/>
    </xf>
    <xf numFmtId="0" fontId="5" fillId="0" borderId="41" xfId="0" applyFont="1" applyFill="1" applyBorder="1" applyAlignment="1">
      <alignment horizontal="center" vertical="top" wrapText="1"/>
    </xf>
    <xf numFmtId="0" fontId="5" fillId="35" borderId="31"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9" fillId="0" borderId="42"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1</xdr:col>
      <xdr:colOff>781050</xdr:colOff>
      <xdr:row>2</xdr:row>
      <xdr:rowOff>504825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rcRect l="75570" t="1614" r="1564" b="88700"/>
        <a:stretch>
          <a:fillRect/>
        </a:stretch>
      </xdr:blipFill>
      <xdr:spPr>
        <a:xfrm>
          <a:off x="885825" y="285750"/>
          <a:ext cx="18192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05"/>
  <sheetViews>
    <sheetView tabSelected="1" zoomScale="55" zoomScaleNormal="55" zoomScalePageLayoutView="0" workbookViewId="0" topLeftCell="A1">
      <selection activeCell="A9" sqref="A9:A44"/>
    </sheetView>
  </sheetViews>
  <sheetFormatPr defaultColWidth="11.421875" defaultRowHeight="12.75"/>
  <cols>
    <col min="1" max="1" width="28.8515625" style="1" customWidth="1"/>
    <col min="2" max="2" width="24.7109375" style="129" customWidth="1"/>
    <col min="3" max="3" width="62.421875" style="1" customWidth="1"/>
    <col min="4" max="4" width="9.57421875" style="1" hidden="1" customWidth="1"/>
    <col min="5" max="5" width="18.421875" style="1" customWidth="1"/>
    <col min="6" max="6" width="21.00390625" style="7" customWidth="1"/>
    <col min="7" max="7" width="17.57421875" style="7" customWidth="1"/>
    <col min="8" max="8" width="24.140625" style="8" customWidth="1"/>
    <col min="9" max="9" width="25.140625" style="8" customWidth="1"/>
    <col min="10" max="10" width="25.7109375" style="8" customWidth="1"/>
    <col min="11" max="11" width="18.421875" style="5" hidden="1" customWidth="1"/>
    <col min="12" max="12" width="17.00390625" style="6" hidden="1" customWidth="1"/>
    <col min="13" max="14" width="14.421875" style="47" hidden="1" customWidth="1"/>
    <col min="15" max="15" width="14.421875" style="48" hidden="1" customWidth="1"/>
    <col min="16" max="17" width="14.421875" style="36" hidden="1" customWidth="1"/>
    <col min="18" max="19" width="0" style="1" hidden="1" customWidth="1"/>
    <col min="20" max="20" width="18.00390625" style="26" bestFit="1" customWidth="1"/>
    <col min="21" max="21" width="11.421875" style="1" customWidth="1"/>
    <col min="22" max="16384" width="11.421875" style="1" customWidth="1"/>
  </cols>
  <sheetData>
    <row r="1" spans="1:20" s="32" customFormat="1" ht="34.5" customHeight="1">
      <c r="A1" s="187" t="s">
        <v>197</v>
      </c>
      <c r="B1" s="188"/>
      <c r="C1" s="188"/>
      <c r="D1" s="188"/>
      <c r="E1" s="188"/>
      <c r="F1" s="188"/>
      <c r="G1" s="188"/>
      <c r="H1" s="188"/>
      <c r="I1" s="188"/>
      <c r="J1" s="112" t="s">
        <v>13</v>
      </c>
      <c r="K1" s="30"/>
      <c r="L1" s="31"/>
      <c r="M1" s="10"/>
      <c r="N1" s="10"/>
      <c r="O1" s="11"/>
      <c r="P1" s="16"/>
      <c r="Q1" s="16"/>
      <c r="T1" s="33"/>
    </row>
    <row r="2" spans="1:20" s="32" customFormat="1" ht="28.5" customHeight="1">
      <c r="A2" s="189"/>
      <c r="B2" s="190"/>
      <c r="C2" s="190"/>
      <c r="D2" s="190"/>
      <c r="E2" s="190"/>
      <c r="F2" s="190"/>
      <c r="G2" s="190"/>
      <c r="H2" s="190"/>
      <c r="I2" s="190"/>
      <c r="J2" s="113" t="s">
        <v>195</v>
      </c>
      <c r="K2" s="30"/>
      <c r="L2" s="31"/>
      <c r="M2" s="10"/>
      <c r="N2" s="10"/>
      <c r="O2" s="11"/>
      <c r="P2" s="16"/>
      <c r="Q2" s="16"/>
      <c r="T2" s="33"/>
    </row>
    <row r="3" spans="1:20" s="32" customFormat="1" ht="55.5" customHeight="1" thickBot="1">
      <c r="A3" s="189"/>
      <c r="B3" s="190"/>
      <c r="C3" s="190"/>
      <c r="D3" s="190"/>
      <c r="E3" s="190"/>
      <c r="F3" s="190"/>
      <c r="G3" s="190"/>
      <c r="H3" s="190"/>
      <c r="I3" s="190"/>
      <c r="J3" s="114" t="s">
        <v>196</v>
      </c>
      <c r="K3" s="30"/>
      <c r="L3" s="31"/>
      <c r="M3" s="10"/>
      <c r="N3" s="10"/>
      <c r="O3" s="11"/>
      <c r="P3" s="16"/>
      <c r="Q3" s="16"/>
      <c r="T3" s="33"/>
    </row>
    <row r="4" spans="1:20" s="32" customFormat="1" ht="8.25" customHeight="1">
      <c r="A4" s="67"/>
      <c r="B4" s="191"/>
      <c r="C4" s="191"/>
      <c r="D4" s="191"/>
      <c r="E4" s="191"/>
      <c r="F4" s="191"/>
      <c r="G4" s="191"/>
      <c r="H4" s="191"/>
      <c r="I4" s="191"/>
      <c r="J4" s="192"/>
      <c r="K4" s="30"/>
      <c r="L4" s="31"/>
      <c r="M4" s="10"/>
      <c r="N4" s="10"/>
      <c r="O4" s="11"/>
      <c r="P4" s="16"/>
      <c r="Q4" s="16"/>
      <c r="T4" s="33"/>
    </row>
    <row r="5" spans="1:20" s="32" customFormat="1" ht="39" customHeight="1">
      <c r="A5" s="193" t="s">
        <v>4</v>
      </c>
      <c r="B5" s="194"/>
      <c r="C5" s="191">
        <v>2014</v>
      </c>
      <c r="D5" s="191"/>
      <c r="E5" s="191"/>
      <c r="F5" s="63"/>
      <c r="G5" s="64" t="s">
        <v>5</v>
      </c>
      <c r="H5" s="191" t="s">
        <v>204</v>
      </c>
      <c r="I5" s="191"/>
      <c r="J5" s="192"/>
      <c r="K5" s="30"/>
      <c r="L5" s="31"/>
      <c r="M5" s="10"/>
      <c r="N5" s="10"/>
      <c r="O5" s="11"/>
      <c r="P5" s="16"/>
      <c r="Q5" s="16"/>
      <c r="T5" s="33"/>
    </row>
    <row r="6" spans="1:15" ht="8.25" customHeight="1">
      <c r="A6" s="68"/>
      <c r="B6" s="185"/>
      <c r="C6" s="185"/>
      <c r="D6" s="185"/>
      <c r="E6" s="185"/>
      <c r="F6" s="185"/>
      <c r="G6" s="185"/>
      <c r="H6" s="185"/>
      <c r="I6" s="185"/>
      <c r="J6" s="186"/>
      <c r="M6" s="34"/>
      <c r="N6" s="34"/>
      <c r="O6" s="35"/>
    </row>
    <row r="7" spans="1:20" s="25" customFormat="1" ht="15.75" customHeight="1">
      <c r="A7" s="206" t="s">
        <v>37</v>
      </c>
      <c r="B7" s="207" t="s">
        <v>0</v>
      </c>
      <c r="C7" s="208" t="s">
        <v>2</v>
      </c>
      <c r="D7" s="204" t="s">
        <v>18</v>
      </c>
      <c r="E7" s="204" t="s">
        <v>3</v>
      </c>
      <c r="F7" s="204" t="s">
        <v>6</v>
      </c>
      <c r="G7" s="204"/>
      <c r="H7" s="195" t="s">
        <v>7</v>
      </c>
      <c r="I7" s="195"/>
      <c r="J7" s="196"/>
      <c r="K7" s="37"/>
      <c r="L7" s="38"/>
      <c r="M7" s="34"/>
      <c r="N7" s="34"/>
      <c r="O7" s="35"/>
      <c r="P7" s="39"/>
      <c r="Q7" s="39"/>
      <c r="T7" s="40"/>
    </row>
    <row r="8" spans="1:20" s="3" customFormat="1" ht="45.75" customHeight="1">
      <c r="A8" s="206"/>
      <c r="B8" s="207"/>
      <c r="C8" s="208"/>
      <c r="D8" s="204"/>
      <c r="E8" s="204"/>
      <c r="F8" s="66" t="s">
        <v>8</v>
      </c>
      <c r="G8" s="66" t="s">
        <v>9</v>
      </c>
      <c r="H8" s="65" t="s">
        <v>10</v>
      </c>
      <c r="I8" s="65" t="s">
        <v>11</v>
      </c>
      <c r="J8" s="69" t="s">
        <v>12</v>
      </c>
      <c r="K8" s="41"/>
      <c r="L8" s="42"/>
      <c r="M8" s="43" t="s">
        <v>32</v>
      </c>
      <c r="N8" s="43" t="s">
        <v>32</v>
      </c>
      <c r="O8" s="44" t="s">
        <v>33</v>
      </c>
      <c r="P8" s="45" t="s">
        <v>35</v>
      </c>
      <c r="Q8" s="45" t="s">
        <v>35</v>
      </c>
      <c r="T8" s="27"/>
    </row>
    <row r="9" spans="1:20" s="2" customFormat="1" ht="76.5" customHeight="1">
      <c r="A9" s="197" t="s">
        <v>52</v>
      </c>
      <c r="B9" s="200" t="s">
        <v>161</v>
      </c>
      <c r="C9" s="80" t="s">
        <v>166</v>
      </c>
      <c r="D9" s="81"/>
      <c r="E9" s="71" t="s">
        <v>28</v>
      </c>
      <c r="F9" s="100">
        <v>46550</v>
      </c>
      <c r="G9" s="119">
        <v>32585</v>
      </c>
      <c r="H9" s="100">
        <v>49013272</v>
      </c>
      <c r="I9" s="117">
        <v>49013272</v>
      </c>
      <c r="J9" s="102">
        <f>+H9-I9</f>
        <v>0</v>
      </c>
      <c r="K9" s="46"/>
      <c r="L9" s="9"/>
      <c r="M9" s="47"/>
      <c r="N9" s="47"/>
      <c r="O9" s="48"/>
      <c r="P9" s="36"/>
      <c r="Q9" s="36"/>
      <c r="T9" s="28"/>
    </row>
    <row r="10" spans="1:20" s="2" customFormat="1" ht="35.25" customHeight="1">
      <c r="A10" s="198"/>
      <c r="B10" s="200"/>
      <c r="C10" s="82" t="s">
        <v>14</v>
      </c>
      <c r="D10" s="83">
        <v>2</v>
      </c>
      <c r="E10" s="71" t="s">
        <v>19</v>
      </c>
      <c r="F10" s="100">
        <v>330314</v>
      </c>
      <c r="G10" s="119">
        <v>330314</v>
      </c>
      <c r="H10" s="100">
        <v>434099601</v>
      </c>
      <c r="I10" s="117">
        <v>419763246</v>
      </c>
      <c r="J10" s="102">
        <f aca="true" t="shared" si="0" ref="J10:J20">+H10-I10</f>
        <v>14336355</v>
      </c>
      <c r="K10" s="46"/>
      <c r="L10" s="9"/>
      <c r="M10" s="47"/>
      <c r="N10" s="47"/>
      <c r="O10" s="48"/>
      <c r="P10" s="36"/>
      <c r="Q10" s="36"/>
      <c r="T10" s="28"/>
    </row>
    <row r="11" spans="1:20" s="2" customFormat="1" ht="30" customHeight="1">
      <c r="A11" s="198"/>
      <c r="B11" s="200"/>
      <c r="C11" s="82" t="s">
        <v>15</v>
      </c>
      <c r="D11" s="83">
        <v>4</v>
      </c>
      <c r="E11" s="71" t="s">
        <v>19</v>
      </c>
      <c r="F11" s="100">
        <v>30000</v>
      </c>
      <c r="G11" s="119">
        <v>30000</v>
      </c>
      <c r="H11" s="100">
        <v>25702400</v>
      </c>
      <c r="I11" s="118">
        <v>0</v>
      </c>
      <c r="J11" s="102">
        <f t="shared" si="0"/>
        <v>25702400</v>
      </c>
      <c r="K11" s="46">
        <v>118606003</v>
      </c>
      <c r="L11" s="9"/>
      <c r="M11" s="47">
        <v>35046</v>
      </c>
      <c r="N11" s="47">
        <v>255412</v>
      </c>
      <c r="O11" s="48">
        <v>615140</v>
      </c>
      <c r="P11" s="36"/>
      <c r="Q11" s="36"/>
      <c r="T11" s="28"/>
    </row>
    <row r="12" spans="1:20" s="2" customFormat="1" ht="33.75" customHeight="1">
      <c r="A12" s="198"/>
      <c r="B12" s="200"/>
      <c r="C12" s="82" t="s">
        <v>16</v>
      </c>
      <c r="D12" s="83">
        <v>4</v>
      </c>
      <c r="E12" s="71" t="s">
        <v>19</v>
      </c>
      <c r="F12" s="100">
        <v>4145</v>
      </c>
      <c r="G12" s="119">
        <v>2072</v>
      </c>
      <c r="H12" s="100">
        <v>30115665</v>
      </c>
      <c r="I12" s="118">
        <v>20075665</v>
      </c>
      <c r="J12" s="102">
        <f t="shared" si="0"/>
        <v>10040000</v>
      </c>
      <c r="K12" s="46">
        <v>304866161</v>
      </c>
      <c r="L12" s="9"/>
      <c r="M12" s="47">
        <v>79222</v>
      </c>
      <c r="N12" s="47"/>
      <c r="O12" s="48">
        <v>165962</v>
      </c>
      <c r="P12" s="36"/>
      <c r="Q12" s="36"/>
      <c r="T12" s="28"/>
    </row>
    <row r="13" spans="1:20" s="2" customFormat="1" ht="34.5" customHeight="1">
      <c r="A13" s="198"/>
      <c r="B13" s="200"/>
      <c r="C13" s="82" t="s">
        <v>17</v>
      </c>
      <c r="D13" s="83">
        <v>5</v>
      </c>
      <c r="E13" s="71" t="s">
        <v>20</v>
      </c>
      <c r="F13" s="100">
        <v>3</v>
      </c>
      <c r="G13" s="119">
        <v>3</v>
      </c>
      <c r="H13" s="100">
        <v>46084604</v>
      </c>
      <c r="I13" s="117">
        <v>43775404</v>
      </c>
      <c r="J13" s="102">
        <f t="shared" si="0"/>
        <v>2309200</v>
      </c>
      <c r="K13" s="46">
        <f>SUM(K11:K12)</f>
        <v>423472164</v>
      </c>
      <c r="L13" s="9"/>
      <c r="M13" s="47">
        <v>255412</v>
      </c>
      <c r="N13" s="47"/>
      <c r="O13" s="48">
        <v>489303</v>
      </c>
      <c r="P13" s="36"/>
      <c r="Q13" s="36"/>
      <c r="T13" s="28"/>
    </row>
    <row r="14" spans="1:20" s="2" customFormat="1" ht="64.5" customHeight="1">
      <c r="A14" s="198"/>
      <c r="B14" s="200"/>
      <c r="C14" s="80" t="s">
        <v>36</v>
      </c>
      <c r="D14" s="84"/>
      <c r="E14" s="71" t="s">
        <v>19</v>
      </c>
      <c r="F14" s="100">
        <v>2000</v>
      </c>
      <c r="G14" s="119">
        <v>1000</v>
      </c>
      <c r="H14" s="100">
        <v>25100000</v>
      </c>
      <c r="I14" s="117">
        <v>25100000</v>
      </c>
      <c r="J14" s="102">
        <f t="shared" si="0"/>
        <v>0</v>
      </c>
      <c r="K14" s="49" t="s">
        <v>34</v>
      </c>
      <c r="L14" s="9"/>
      <c r="M14" s="47">
        <v>85137</v>
      </c>
      <c r="N14" s="47"/>
      <c r="O14" s="48">
        <v>341394</v>
      </c>
      <c r="P14" s="36"/>
      <c r="Q14" s="36"/>
      <c r="T14" s="29"/>
    </row>
    <row r="15" spans="1:20" s="2" customFormat="1" ht="42" customHeight="1">
      <c r="A15" s="198"/>
      <c r="B15" s="200"/>
      <c r="C15" s="80" t="s">
        <v>41</v>
      </c>
      <c r="D15" s="84"/>
      <c r="E15" s="71" t="s">
        <v>19</v>
      </c>
      <c r="F15" s="100">
        <v>650</v>
      </c>
      <c r="G15" s="119">
        <v>0</v>
      </c>
      <c r="H15" s="100">
        <v>417664000</v>
      </c>
      <c r="I15" s="117">
        <v>222954698</v>
      </c>
      <c r="J15" s="102">
        <f t="shared" si="0"/>
        <v>194709302</v>
      </c>
      <c r="K15" s="49"/>
      <c r="L15" s="9"/>
      <c r="M15" s="47"/>
      <c r="N15" s="47"/>
      <c r="O15" s="48"/>
      <c r="P15" s="36"/>
      <c r="Q15" s="36"/>
      <c r="T15" s="29"/>
    </row>
    <row r="16" spans="1:20" s="2" customFormat="1" ht="48" customHeight="1">
      <c r="A16" s="198"/>
      <c r="B16" s="200"/>
      <c r="C16" s="80" t="s">
        <v>203</v>
      </c>
      <c r="D16" s="76"/>
      <c r="E16" s="71" t="s">
        <v>38</v>
      </c>
      <c r="F16" s="100">
        <v>3</v>
      </c>
      <c r="G16" s="119">
        <v>3</v>
      </c>
      <c r="H16" s="100">
        <v>85340000</v>
      </c>
      <c r="I16" s="117">
        <v>0</v>
      </c>
      <c r="J16" s="102">
        <f t="shared" si="0"/>
        <v>85340000</v>
      </c>
      <c r="K16" s="46">
        <v>474190061</v>
      </c>
      <c r="L16" s="9"/>
      <c r="M16" s="47">
        <v>425685</v>
      </c>
      <c r="N16" s="47"/>
      <c r="O16" s="48">
        <v>197989</v>
      </c>
      <c r="P16" s="36"/>
      <c r="Q16" s="36"/>
      <c r="T16" s="29"/>
    </row>
    <row r="17" spans="1:20" s="2" customFormat="1" ht="48" customHeight="1">
      <c r="A17" s="198"/>
      <c r="B17" s="200"/>
      <c r="C17" s="80" t="s">
        <v>167</v>
      </c>
      <c r="D17" s="76"/>
      <c r="E17" s="71" t="s">
        <v>38</v>
      </c>
      <c r="F17" s="100">
        <v>2</v>
      </c>
      <c r="G17" s="119">
        <v>2</v>
      </c>
      <c r="H17" s="100">
        <v>25100000</v>
      </c>
      <c r="I17" s="117">
        <v>0</v>
      </c>
      <c r="J17" s="102">
        <f t="shared" si="0"/>
        <v>25100000</v>
      </c>
      <c r="K17" s="46"/>
      <c r="L17" s="9"/>
      <c r="M17" s="47"/>
      <c r="N17" s="47"/>
      <c r="O17" s="48"/>
      <c r="P17" s="36"/>
      <c r="Q17" s="36"/>
      <c r="T17" s="29"/>
    </row>
    <row r="18" spans="1:20" s="2" customFormat="1" ht="48" customHeight="1">
      <c r="A18" s="198"/>
      <c r="B18" s="200"/>
      <c r="C18" s="80" t="s">
        <v>190</v>
      </c>
      <c r="D18" s="76"/>
      <c r="E18" s="71" t="s">
        <v>62</v>
      </c>
      <c r="F18" s="100">
        <v>23669</v>
      </c>
      <c r="G18" s="119">
        <v>11834</v>
      </c>
      <c r="H18" s="100">
        <v>0</v>
      </c>
      <c r="I18" s="117">
        <v>0</v>
      </c>
      <c r="J18" s="102">
        <f t="shared" si="0"/>
        <v>0</v>
      </c>
      <c r="K18" s="46"/>
      <c r="L18" s="9"/>
      <c r="M18" s="47"/>
      <c r="N18" s="47"/>
      <c r="O18" s="48"/>
      <c r="P18" s="36"/>
      <c r="Q18" s="36"/>
      <c r="T18" s="29"/>
    </row>
    <row r="19" spans="1:20" s="2" customFormat="1" ht="48" customHeight="1">
      <c r="A19" s="198"/>
      <c r="B19" s="200"/>
      <c r="C19" s="80" t="s">
        <v>42</v>
      </c>
      <c r="D19" s="84"/>
      <c r="E19" s="71" t="s">
        <v>43</v>
      </c>
      <c r="F19" s="100">
        <v>6</v>
      </c>
      <c r="G19" s="119">
        <v>6</v>
      </c>
      <c r="H19" s="100">
        <v>126393758</v>
      </c>
      <c r="I19" s="117">
        <v>53052816</v>
      </c>
      <c r="J19" s="102">
        <f t="shared" si="0"/>
        <v>73340942</v>
      </c>
      <c r="K19" s="46"/>
      <c r="L19" s="9"/>
      <c r="M19" s="47"/>
      <c r="N19" s="47"/>
      <c r="O19" s="48"/>
      <c r="P19" s="36"/>
      <c r="Q19" s="36"/>
      <c r="T19" s="29"/>
    </row>
    <row r="20" spans="1:20" s="2" customFormat="1" ht="33" customHeight="1">
      <c r="A20" s="198"/>
      <c r="B20" s="200"/>
      <c r="C20" s="80" t="s">
        <v>150</v>
      </c>
      <c r="D20" s="76"/>
      <c r="E20" s="71" t="s">
        <v>151</v>
      </c>
      <c r="F20" s="100">
        <v>100</v>
      </c>
      <c r="G20" s="100">
        <f>+I20/H20*100</f>
        <v>99.99998424371816</v>
      </c>
      <c r="H20" s="100">
        <v>25386700</v>
      </c>
      <c r="I20" s="117">
        <v>25386696</v>
      </c>
      <c r="J20" s="102">
        <f t="shared" si="0"/>
        <v>4</v>
      </c>
      <c r="K20" s="49">
        <f>SUM(K16:K16)</f>
        <v>474190061</v>
      </c>
      <c r="L20" s="9"/>
      <c r="M20" s="47">
        <v>1097149</v>
      </c>
      <c r="N20" s="47"/>
      <c r="O20" s="48">
        <v>278352</v>
      </c>
      <c r="P20" s="36"/>
      <c r="Q20" s="36"/>
      <c r="T20" s="29"/>
    </row>
    <row r="21" spans="1:20" s="2" customFormat="1" ht="18" customHeight="1">
      <c r="A21" s="198"/>
      <c r="B21" s="200"/>
      <c r="C21" s="201" t="s">
        <v>21</v>
      </c>
      <c r="D21" s="201"/>
      <c r="E21" s="201"/>
      <c r="F21" s="201"/>
      <c r="G21" s="201"/>
      <c r="H21" s="104">
        <f>SUM(H9:H20)</f>
        <v>1290000000</v>
      </c>
      <c r="I21" s="74"/>
      <c r="J21" s="202">
        <f>SUM(J9:J20)</f>
        <v>430878203</v>
      </c>
      <c r="K21" s="50">
        <f>675436154-K20</f>
        <v>201246093</v>
      </c>
      <c r="L21" s="9"/>
      <c r="M21" s="47">
        <v>210274</v>
      </c>
      <c r="N21" s="47"/>
      <c r="O21" s="48"/>
      <c r="P21" s="36"/>
      <c r="Q21" s="36"/>
      <c r="T21" s="29"/>
    </row>
    <row r="22" spans="1:20" s="2" customFormat="1" ht="18" customHeight="1">
      <c r="A22" s="198"/>
      <c r="B22" s="200"/>
      <c r="C22" s="201" t="s">
        <v>22</v>
      </c>
      <c r="D22" s="201"/>
      <c r="E22" s="201"/>
      <c r="F22" s="201"/>
      <c r="G22" s="201"/>
      <c r="H22" s="201"/>
      <c r="I22" s="104">
        <f>SUM(I9:I21)</f>
        <v>859121797</v>
      </c>
      <c r="J22" s="203"/>
      <c r="K22" s="21">
        <v>11</v>
      </c>
      <c r="L22" s="9"/>
      <c r="M22" s="47">
        <v>105137</v>
      </c>
      <c r="N22" s="47"/>
      <c r="O22" s="48"/>
      <c r="P22" s="36"/>
      <c r="Q22" s="36"/>
      <c r="T22" s="29"/>
    </row>
    <row r="23" spans="1:20" s="2" customFormat="1" ht="18.75" customHeight="1">
      <c r="A23" s="198"/>
      <c r="B23" s="200"/>
      <c r="C23" s="201" t="s">
        <v>23</v>
      </c>
      <c r="D23" s="201"/>
      <c r="E23" s="201"/>
      <c r="F23" s="201"/>
      <c r="G23" s="201"/>
      <c r="H23" s="201"/>
      <c r="I23" s="115">
        <f>+I22/H21</f>
        <v>0.6659858891472868</v>
      </c>
      <c r="J23" s="203"/>
      <c r="K23" s="20"/>
      <c r="L23" s="9"/>
      <c r="M23" s="19"/>
      <c r="N23" s="19">
        <f>SUM(M11:N22)</f>
        <v>2548474</v>
      </c>
      <c r="O23" s="48"/>
      <c r="P23" s="36"/>
      <c r="Q23" s="36"/>
      <c r="T23" s="29"/>
    </row>
    <row r="24" spans="1:20" s="2" customFormat="1" ht="24" customHeight="1">
      <c r="A24" s="198"/>
      <c r="B24" s="209" t="s">
        <v>0</v>
      </c>
      <c r="C24" s="205" t="s">
        <v>2</v>
      </c>
      <c r="D24" s="205" t="s">
        <v>18</v>
      </c>
      <c r="E24" s="205" t="s">
        <v>3</v>
      </c>
      <c r="F24" s="205" t="s">
        <v>6</v>
      </c>
      <c r="G24" s="205"/>
      <c r="H24" s="210" t="s">
        <v>7</v>
      </c>
      <c r="I24" s="210"/>
      <c r="J24" s="211"/>
      <c r="K24" s="20"/>
      <c r="L24" s="9"/>
      <c r="M24" s="19"/>
      <c r="N24" s="19"/>
      <c r="O24" s="48"/>
      <c r="P24" s="36"/>
      <c r="Q24" s="36"/>
      <c r="T24" s="29"/>
    </row>
    <row r="25" spans="1:20" s="2" customFormat="1" ht="40.5" customHeight="1">
      <c r="A25" s="198"/>
      <c r="B25" s="209"/>
      <c r="C25" s="205"/>
      <c r="D25" s="205"/>
      <c r="E25" s="205"/>
      <c r="F25" s="87" t="s">
        <v>8</v>
      </c>
      <c r="G25" s="87" t="s">
        <v>9</v>
      </c>
      <c r="H25" s="85" t="s">
        <v>10</v>
      </c>
      <c r="I25" s="85" t="s">
        <v>11</v>
      </c>
      <c r="J25" s="86" t="s">
        <v>12</v>
      </c>
      <c r="K25" s="20"/>
      <c r="L25" s="9"/>
      <c r="M25" s="19"/>
      <c r="N25" s="19"/>
      <c r="O25" s="48"/>
      <c r="P25" s="36"/>
      <c r="Q25" s="36"/>
      <c r="T25" s="29"/>
    </row>
    <row r="26" spans="1:20" s="2" customFormat="1" ht="33" customHeight="1">
      <c r="A26" s="198"/>
      <c r="B26" s="200" t="s">
        <v>162</v>
      </c>
      <c r="C26" s="82" t="s">
        <v>44</v>
      </c>
      <c r="D26" s="83">
        <v>4</v>
      </c>
      <c r="E26" s="71" t="s">
        <v>19</v>
      </c>
      <c r="F26" s="100">
        <v>35356</v>
      </c>
      <c r="G26" s="100">
        <v>35356</v>
      </c>
      <c r="H26" s="101">
        <v>119290115</v>
      </c>
      <c r="I26" s="101">
        <v>96874625</v>
      </c>
      <c r="J26" s="102">
        <f>+H26-I26</f>
        <v>22415490</v>
      </c>
      <c r="K26" s="20"/>
      <c r="L26" s="9"/>
      <c r="M26" s="19"/>
      <c r="N26" s="19"/>
      <c r="O26" s="48"/>
      <c r="P26" s="36"/>
      <c r="Q26" s="36"/>
      <c r="T26" s="29"/>
    </row>
    <row r="27" spans="1:20" s="2" customFormat="1" ht="33" customHeight="1">
      <c r="A27" s="198"/>
      <c r="B27" s="200"/>
      <c r="C27" s="80" t="s">
        <v>168</v>
      </c>
      <c r="D27" s="83"/>
      <c r="E27" s="71" t="s">
        <v>28</v>
      </c>
      <c r="F27" s="100">
        <v>11000</v>
      </c>
      <c r="G27" s="100">
        <v>1100</v>
      </c>
      <c r="H27" s="101">
        <v>122488000</v>
      </c>
      <c r="I27" s="101">
        <v>39046349</v>
      </c>
      <c r="J27" s="102">
        <f>+H27-I27</f>
        <v>83441651</v>
      </c>
      <c r="K27" s="20"/>
      <c r="L27" s="9"/>
      <c r="M27" s="19"/>
      <c r="N27" s="19"/>
      <c r="O27" s="48"/>
      <c r="P27" s="36"/>
      <c r="Q27" s="36"/>
      <c r="T27" s="29"/>
    </row>
    <row r="28" spans="1:20" s="2" customFormat="1" ht="53.25" customHeight="1">
      <c r="A28" s="198"/>
      <c r="B28" s="200"/>
      <c r="C28" s="80" t="s">
        <v>45</v>
      </c>
      <c r="D28" s="83"/>
      <c r="E28" s="71" t="s">
        <v>28</v>
      </c>
      <c r="F28" s="100">
        <v>49000</v>
      </c>
      <c r="G28" s="100">
        <v>49000</v>
      </c>
      <c r="H28" s="101">
        <v>0</v>
      </c>
      <c r="I28" s="101">
        <v>0</v>
      </c>
      <c r="J28" s="102">
        <f>+H28-I28</f>
        <v>0</v>
      </c>
      <c r="K28" s="20"/>
      <c r="L28" s="9"/>
      <c r="M28" s="19"/>
      <c r="N28" s="19"/>
      <c r="O28" s="48"/>
      <c r="P28" s="36"/>
      <c r="Q28" s="36"/>
      <c r="T28" s="29"/>
    </row>
    <row r="29" spans="1:20" s="2" customFormat="1" ht="30" customHeight="1">
      <c r="A29" s="198"/>
      <c r="B29" s="200"/>
      <c r="C29" s="80" t="s">
        <v>150</v>
      </c>
      <c r="D29" s="76"/>
      <c r="E29" s="71" t="s">
        <v>151</v>
      </c>
      <c r="F29" s="100">
        <v>100</v>
      </c>
      <c r="G29" s="100">
        <f>+I29/H29*100</f>
        <v>100</v>
      </c>
      <c r="H29" s="101">
        <v>8221885</v>
      </c>
      <c r="I29" s="101">
        <v>8221885</v>
      </c>
      <c r="J29" s="102">
        <f>+H29-I29</f>
        <v>0</v>
      </c>
      <c r="K29" s="20"/>
      <c r="L29" s="9"/>
      <c r="M29" s="19"/>
      <c r="N29" s="19"/>
      <c r="O29" s="48"/>
      <c r="P29" s="36"/>
      <c r="Q29" s="36"/>
      <c r="T29" s="29"/>
    </row>
    <row r="30" spans="1:20" s="2" customFormat="1" ht="24" customHeight="1">
      <c r="A30" s="198"/>
      <c r="B30" s="200"/>
      <c r="C30" s="201" t="s">
        <v>21</v>
      </c>
      <c r="D30" s="201"/>
      <c r="E30" s="201"/>
      <c r="F30" s="201"/>
      <c r="G30" s="201"/>
      <c r="H30" s="104">
        <f>SUM(H26:H29)</f>
        <v>250000000</v>
      </c>
      <c r="I30" s="73"/>
      <c r="J30" s="202">
        <f>+J29+J28+J27+J26</f>
        <v>105857141</v>
      </c>
      <c r="K30" s="20"/>
      <c r="L30" s="9"/>
      <c r="M30" s="19"/>
      <c r="N30" s="19"/>
      <c r="O30" s="48"/>
      <c r="P30" s="36"/>
      <c r="Q30" s="36"/>
      <c r="T30" s="29"/>
    </row>
    <row r="31" spans="1:20" s="2" customFormat="1" ht="18" customHeight="1">
      <c r="A31" s="198"/>
      <c r="B31" s="200"/>
      <c r="C31" s="201" t="s">
        <v>22</v>
      </c>
      <c r="D31" s="201"/>
      <c r="E31" s="201"/>
      <c r="F31" s="201"/>
      <c r="G31" s="201"/>
      <c r="H31" s="201"/>
      <c r="I31" s="104">
        <f>SUM(I26:I30)</f>
        <v>144142859</v>
      </c>
      <c r="J31" s="203"/>
      <c r="K31" s="20"/>
      <c r="L31" s="9"/>
      <c r="M31" s="19"/>
      <c r="N31" s="19"/>
      <c r="O31" s="48"/>
      <c r="P31" s="36"/>
      <c r="Q31" s="36"/>
      <c r="T31" s="29"/>
    </row>
    <row r="32" spans="1:20" s="2" customFormat="1" ht="18" customHeight="1">
      <c r="A32" s="198"/>
      <c r="B32" s="200"/>
      <c r="C32" s="201" t="s">
        <v>23</v>
      </c>
      <c r="D32" s="201"/>
      <c r="E32" s="201"/>
      <c r="F32" s="201"/>
      <c r="G32" s="201"/>
      <c r="H32" s="201"/>
      <c r="I32" s="115">
        <f>+I31/H30</f>
        <v>0.576571436</v>
      </c>
      <c r="J32" s="203"/>
      <c r="K32" s="20"/>
      <c r="L32" s="9"/>
      <c r="M32" s="19"/>
      <c r="N32" s="19"/>
      <c r="O32" s="48"/>
      <c r="P32" s="36"/>
      <c r="Q32" s="36"/>
      <c r="T32" s="29"/>
    </row>
    <row r="33" spans="1:20" s="2" customFormat="1" ht="47.25" customHeight="1">
      <c r="A33" s="198"/>
      <c r="B33" s="209" t="s">
        <v>0</v>
      </c>
      <c r="C33" s="205" t="s">
        <v>2</v>
      </c>
      <c r="D33" s="205" t="s">
        <v>18</v>
      </c>
      <c r="E33" s="205" t="s">
        <v>3</v>
      </c>
      <c r="F33" s="205" t="s">
        <v>6</v>
      </c>
      <c r="G33" s="205"/>
      <c r="H33" s="210" t="s">
        <v>7</v>
      </c>
      <c r="I33" s="210"/>
      <c r="J33" s="211"/>
      <c r="K33" s="20"/>
      <c r="L33" s="9"/>
      <c r="M33" s="19"/>
      <c r="N33" s="19"/>
      <c r="O33" s="48"/>
      <c r="P33" s="36"/>
      <c r="Q33" s="36"/>
      <c r="T33" s="29"/>
    </row>
    <row r="34" spans="1:20" s="2" customFormat="1" ht="47.25" customHeight="1">
      <c r="A34" s="198"/>
      <c r="B34" s="209"/>
      <c r="C34" s="205"/>
      <c r="D34" s="205"/>
      <c r="E34" s="205"/>
      <c r="F34" s="87" t="s">
        <v>8</v>
      </c>
      <c r="G34" s="87" t="s">
        <v>9</v>
      </c>
      <c r="H34" s="85" t="s">
        <v>10</v>
      </c>
      <c r="I34" s="85" t="s">
        <v>11</v>
      </c>
      <c r="J34" s="86" t="s">
        <v>12</v>
      </c>
      <c r="K34" s="20"/>
      <c r="L34" s="9"/>
      <c r="M34" s="19"/>
      <c r="N34" s="19"/>
      <c r="O34" s="48"/>
      <c r="P34" s="36"/>
      <c r="Q34" s="36"/>
      <c r="T34" s="29"/>
    </row>
    <row r="35" spans="1:20" s="2" customFormat="1" ht="83.25" customHeight="1">
      <c r="A35" s="198"/>
      <c r="B35" s="200" t="s">
        <v>163</v>
      </c>
      <c r="C35" s="82" t="s">
        <v>46</v>
      </c>
      <c r="D35" s="83"/>
      <c r="E35" s="71" t="s">
        <v>47</v>
      </c>
      <c r="F35" s="100">
        <v>2</v>
      </c>
      <c r="G35" s="100">
        <v>4</v>
      </c>
      <c r="H35" s="101">
        <v>0</v>
      </c>
      <c r="I35" s="101">
        <v>0</v>
      </c>
      <c r="J35" s="102">
        <f aca="true" t="shared" si="1" ref="J35:J41">+H35-I35</f>
        <v>0</v>
      </c>
      <c r="K35" s="20"/>
      <c r="L35" s="9"/>
      <c r="M35" s="19"/>
      <c r="N35" s="19"/>
      <c r="O35" s="48"/>
      <c r="P35" s="36"/>
      <c r="Q35" s="36"/>
      <c r="T35" s="29"/>
    </row>
    <row r="36" spans="1:20" s="2" customFormat="1" ht="33" customHeight="1">
      <c r="A36" s="198"/>
      <c r="B36" s="200"/>
      <c r="C36" s="80" t="s">
        <v>48</v>
      </c>
      <c r="D36" s="83"/>
      <c r="E36" s="71" t="s">
        <v>49</v>
      </c>
      <c r="F36" s="100">
        <v>2</v>
      </c>
      <c r="G36" s="100">
        <v>4</v>
      </c>
      <c r="H36" s="101">
        <v>0</v>
      </c>
      <c r="I36" s="101">
        <v>0</v>
      </c>
      <c r="J36" s="102">
        <f t="shared" si="1"/>
        <v>0</v>
      </c>
      <c r="K36" s="20"/>
      <c r="L36" s="9"/>
      <c r="M36" s="19"/>
      <c r="N36" s="19"/>
      <c r="O36" s="48"/>
      <c r="P36" s="36"/>
      <c r="Q36" s="36"/>
      <c r="T36" s="29"/>
    </row>
    <row r="37" spans="1:20" s="2" customFormat="1" ht="45.75" customHeight="1">
      <c r="A37" s="198"/>
      <c r="B37" s="200"/>
      <c r="C37" s="80" t="s">
        <v>50</v>
      </c>
      <c r="D37" s="83"/>
      <c r="E37" s="71" t="s">
        <v>51</v>
      </c>
      <c r="F37" s="100">
        <v>2</v>
      </c>
      <c r="G37" s="100">
        <v>0</v>
      </c>
      <c r="H37" s="101">
        <v>35985877</v>
      </c>
      <c r="I37" s="101">
        <v>16264800</v>
      </c>
      <c r="J37" s="102">
        <f t="shared" si="1"/>
        <v>19721077</v>
      </c>
      <c r="K37" s="20"/>
      <c r="L37" s="9"/>
      <c r="M37" s="19"/>
      <c r="N37" s="19"/>
      <c r="O37" s="48"/>
      <c r="P37" s="36"/>
      <c r="Q37" s="36"/>
      <c r="T37" s="29"/>
    </row>
    <row r="38" spans="1:20" s="2" customFormat="1" ht="49.5" customHeight="1">
      <c r="A38" s="198"/>
      <c r="B38" s="200"/>
      <c r="C38" s="80" t="s">
        <v>169</v>
      </c>
      <c r="D38" s="83"/>
      <c r="E38" s="71" t="s">
        <v>38</v>
      </c>
      <c r="F38" s="100">
        <v>2</v>
      </c>
      <c r="G38" s="100">
        <v>0</v>
      </c>
      <c r="H38" s="101">
        <v>56023200</v>
      </c>
      <c r="I38" s="117">
        <v>10719929</v>
      </c>
      <c r="J38" s="102">
        <f t="shared" si="1"/>
        <v>45303271</v>
      </c>
      <c r="K38" s="20"/>
      <c r="L38" s="9"/>
      <c r="M38" s="19"/>
      <c r="N38" s="19"/>
      <c r="O38" s="48"/>
      <c r="P38" s="36"/>
      <c r="Q38" s="36"/>
      <c r="T38" s="29"/>
    </row>
    <row r="39" spans="1:20" s="2" customFormat="1" ht="36" customHeight="1">
      <c r="A39" s="198"/>
      <c r="B39" s="200"/>
      <c r="C39" s="80" t="s">
        <v>170</v>
      </c>
      <c r="D39" s="83"/>
      <c r="E39" s="71" t="s">
        <v>38</v>
      </c>
      <c r="F39" s="100">
        <v>2</v>
      </c>
      <c r="G39" s="100">
        <v>0</v>
      </c>
      <c r="H39" s="101">
        <v>55220000</v>
      </c>
      <c r="I39" s="101">
        <v>55220000</v>
      </c>
      <c r="J39" s="102">
        <f t="shared" si="1"/>
        <v>0</v>
      </c>
      <c r="K39" s="20"/>
      <c r="L39" s="9"/>
      <c r="M39" s="19"/>
      <c r="N39" s="19"/>
      <c r="O39" s="48"/>
      <c r="P39" s="36"/>
      <c r="Q39" s="36"/>
      <c r="T39" s="29"/>
    </row>
    <row r="40" spans="1:20" s="2" customFormat="1" ht="45.75" customHeight="1">
      <c r="A40" s="198"/>
      <c r="B40" s="200"/>
      <c r="C40" s="80" t="s">
        <v>171</v>
      </c>
      <c r="D40" s="83"/>
      <c r="E40" s="71" t="s">
        <v>172</v>
      </c>
      <c r="F40" s="100">
        <v>5</v>
      </c>
      <c r="G40" s="100">
        <v>5</v>
      </c>
      <c r="H40" s="101">
        <v>14160416</v>
      </c>
      <c r="I40" s="101">
        <v>14160416</v>
      </c>
      <c r="J40" s="102">
        <f t="shared" si="1"/>
        <v>0</v>
      </c>
      <c r="K40" s="20"/>
      <c r="L40" s="9"/>
      <c r="M40" s="19"/>
      <c r="N40" s="19"/>
      <c r="O40" s="48"/>
      <c r="P40" s="36"/>
      <c r="Q40" s="36"/>
      <c r="T40" s="29"/>
    </row>
    <row r="41" spans="1:20" s="2" customFormat="1" ht="33.75" customHeight="1">
      <c r="A41" s="198"/>
      <c r="B41" s="200"/>
      <c r="C41" s="80" t="s">
        <v>150</v>
      </c>
      <c r="D41" s="76"/>
      <c r="E41" s="71" t="s">
        <v>151</v>
      </c>
      <c r="F41" s="100">
        <v>100</v>
      </c>
      <c r="G41" s="100">
        <f>+I41/H41*100</f>
        <v>100</v>
      </c>
      <c r="H41" s="101">
        <v>13610507</v>
      </c>
      <c r="I41" s="101">
        <v>13610507</v>
      </c>
      <c r="J41" s="102">
        <f t="shared" si="1"/>
        <v>0</v>
      </c>
      <c r="K41" s="20"/>
      <c r="L41" s="9"/>
      <c r="M41" s="19"/>
      <c r="N41" s="19"/>
      <c r="O41" s="48"/>
      <c r="P41" s="36"/>
      <c r="Q41" s="36"/>
      <c r="T41" s="29"/>
    </row>
    <row r="42" spans="1:20" s="2" customFormat="1" ht="27" customHeight="1">
      <c r="A42" s="198"/>
      <c r="B42" s="200"/>
      <c r="C42" s="201" t="s">
        <v>21</v>
      </c>
      <c r="D42" s="201"/>
      <c r="E42" s="201"/>
      <c r="F42" s="201"/>
      <c r="G42" s="201"/>
      <c r="H42" s="104">
        <f>SUM(H35:H41)</f>
        <v>175000000</v>
      </c>
      <c r="I42" s="73">
        <v>0</v>
      </c>
      <c r="J42" s="202">
        <f>+J35+J36+J37+J38+J39+J40+J41</f>
        <v>65024348</v>
      </c>
      <c r="K42" s="20"/>
      <c r="L42" s="9"/>
      <c r="M42" s="19"/>
      <c r="N42" s="19"/>
      <c r="O42" s="48"/>
      <c r="P42" s="36"/>
      <c r="Q42" s="36"/>
      <c r="T42" s="29"/>
    </row>
    <row r="43" spans="1:20" s="2" customFormat="1" ht="24.75" customHeight="1">
      <c r="A43" s="198"/>
      <c r="B43" s="200"/>
      <c r="C43" s="201" t="s">
        <v>22</v>
      </c>
      <c r="D43" s="201"/>
      <c r="E43" s="201"/>
      <c r="F43" s="201"/>
      <c r="G43" s="201"/>
      <c r="H43" s="201"/>
      <c r="I43" s="104">
        <f>SUM(I35:I42)</f>
        <v>109975652</v>
      </c>
      <c r="J43" s="203"/>
      <c r="K43" s="20"/>
      <c r="L43" s="9"/>
      <c r="M43" s="19"/>
      <c r="N43" s="19"/>
      <c r="O43" s="48"/>
      <c r="P43" s="36"/>
      <c r="Q43" s="36"/>
      <c r="T43" s="29"/>
    </row>
    <row r="44" spans="1:20" s="2" customFormat="1" ht="18.75" customHeight="1">
      <c r="A44" s="199"/>
      <c r="B44" s="200"/>
      <c r="C44" s="201" t="s">
        <v>23</v>
      </c>
      <c r="D44" s="201"/>
      <c r="E44" s="201"/>
      <c r="F44" s="201"/>
      <c r="G44" s="201"/>
      <c r="H44" s="201"/>
      <c r="I44" s="115">
        <f>+I43/H42</f>
        <v>0.6284322971428571</v>
      </c>
      <c r="J44" s="203"/>
      <c r="K44" s="20"/>
      <c r="L44" s="9"/>
      <c r="M44" s="19"/>
      <c r="N44" s="19"/>
      <c r="O44" s="48"/>
      <c r="P44" s="36"/>
      <c r="Q44" s="36"/>
      <c r="T44" s="29"/>
    </row>
    <row r="45" spans="1:20" s="2" customFormat="1" ht="17.25" customHeight="1">
      <c r="A45" s="214" t="s">
        <v>37</v>
      </c>
      <c r="B45" s="215" t="s">
        <v>0</v>
      </c>
      <c r="C45" s="204" t="s">
        <v>2</v>
      </c>
      <c r="D45" s="204" t="s">
        <v>18</v>
      </c>
      <c r="E45" s="204" t="s">
        <v>3</v>
      </c>
      <c r="F45" s="204" t="s">
        <v>6</v>
      </c>
      <c r="G45" s="204"/>
      <c r="H45" s="195" t="s">
        <v>7</v>
      </c>
      <c r="I45" s="195"/>
      <c r="J45" s="196"/>
      <c r="K45" s="41"/>
      <c r="L45" s="9"/>
      <c r="M45" s="47"/>
      <c r="N45" s="47"/>
      <c r="O45" s="48"/>
      <c r="P45" s="36"/>
      <c r="Q45" s="36"/>
      <c r="T45" s="29"/>
    </row>
    <row r="46" spans="1:20" s="2" customFormat="1" ht="51.75" customHeight="1">
      <c r="A46" s="214"/>
      <c r="B46" s="215"/>
      <c r="C46" s="204"/>
      <c r="D46" s="204"/>
      <c r="E46" s="204"/>
      <c r="F46" s="66" t="s">
        <v>8</v>
      </c>
      <c r="G46" s="66" t="s">
        <v>9</v>
      </c>
      <c r="H46" s="65" t="s">
        <v>10</v>
      </c>
      <c r="I46" s="65" t="s">
        <v>11</v>
      </c>
      <c r="J46" s="69" t="s">
        <v>12</v>
      </c>
      <c r="K46" s="41"/>
      <c r="L46" s="9"/>
      <c r="M46" s="47"/>
      <c r="N46" s="47"/>
      <c r="O46" s="48"/>
      <c r="P46" s="36"/>
      <c r="Q46" s="36"/>
      <c r="T46" s="29"/>
    </row>
    <row r="47" spans="1:20" s="2" customFormat="1" ht="119.25" customHeight="1">
      <c r="A47" s="197" t="s">
        <v>53</v>
      </c>
      <c r="B47" s="200" t="s">
        <v>164</v>
      </c>
      <c r="C47" s="80" t="s">
        <v>173</v>
      </c>
      <c r="D47" s="76"/>
      <c r="E47" s="71" t="s">
        <v>174</v>
      </c>
      <c r="F47" s="105">
        <v>1</v>
      </c>
      <c r="G47" s="107">
        <v>0</v>
      </c>
      <c r="H47" s="106">
        <v>473552042</v>
      </c>
      <c r="I47" s="106">
        <v>261040000</v>
      </c>
      <c r="J47" s="102">
        <f>+H47-I47</f>
        <v>212512042</v>
      </c>
      <c r="K47" s="41"/>
      <c r="L47" s="9"/>
      <c r="M47" s="23">
        <f>75206</f>
        <v>75206</v>
      </c>
      <c r="N47" s="47">
        <v>340671</v>
      </c>
      <c r="O47" s="48"/>
      <c r="P47" s="36"/>
      <c r="Q47" s="36"/>
      <c r="T47" s="29"/>
    </row>
    <row r="48" spans="1:20" s="2" customFormat="1" ht="30.75" customHeight="1" hidden="1">
      <c r="A48" s="198"/>
      <c r="B48" s="200"/>
      <c r="C48" s="88" t="s">
        <v>24</v>
      </c>
      <c r="D48" s="84">
        <v>3</v>
      </c>
      <c r="E48" s="89" t="s">
        <v>27</v>
      </c>
      <c r="F48" s="105"/>
      <c r="G48" s="107"/>
      <c r="H48" s="106"/>
      <c r="I48" s="106"/>
      <c r="J48" s="102">
        <f>+H48-I48</f>
        <v>0</v>
      </c>
      <c r="K48" s="41"/>
      <c r="L48" s="9"/>
      <c r="M48" s="23">
        <f>35046*4</f>
        <v>140184</v>
      </c>
      <c r="N48" s="47">
        <v>70092</v>
      </c>
      <c r="O48" s="48"/>
      <c r="P48" s="36"/>
      <c r="Q48" s="36"/>
      <c r="T48" s="29"/>
    </row>
    <row r="49" spans="1:20" s="2" customFormat="1" ht="30.75" customHeight="1" hidden="1">
      <c r="A49" s="198"/>
      <c r="B49" s="200"/>
      <c r="C49" s="76" t="s">
        <v>25</v>
      </c>
      <c r="D49" s="76"/>
      <c r="E49" s="89" t="s">
        <v>27</v>
      </c>
      <c r="F49" s="105"/>
      <c r="G49" s="107"/>
      <c r="H49" s="106"/>
      <c r="I49" s="106"/>
      <c r="J49" s="102">
        <f>+H49-I49</f>
        <v>0</v>
      </c>
      <c r="K49" s="41"/>
      <c r="L49" s="9"/>
      <c r="M49" s="23">
        <v>65165</v>
      </c>
      <c r="N49" s="47">
        <v>266765</v>
      </c>
      <c r="O49" s="48"/>
      <c r="P49" s="36"/>
      <c r="Q49" s="36"/>
      <c r="T49" s="29"/>
    </row>
    <row r="50" spans="1:20" s="2" customFormat="1" ht="30.75" customHeight="1">
      <c r="A50" s="198"/>
      <c r="B50" s="200"/>
      <c r="C50" s="82" t="s">
        <v>54</v>
      </c>
      <c r="D50" s="84">
        <v>7</v>
      </c>
      <c r="E50" s="89" t="s">
        <v>26</v>
      </c>
      <c r="F50" s="105">
        <v>6</v>
      </c>
      <c r="G50" s="107">
        <v>6</v>
      </c>
      <c r="H50" s="106">
        <v>3128814622</v>
      </c>
      <c r="I50" s="106">
        <v>1938598604</v>
      </c>
      <c r="J50" s="102">
        <f>+H50-I50</f>
        <v>1190216018</v>
      </c>
      <c r="K50" s="41"/>
      <c r="L50" s="9"/>
      <c r="M50" s="23"/>
      <c r="N50" s="47"/>
      <c r="O50" s="48"/>
      <c r="P50" s="36"/>
      <c r="Q50" s="36"/>
      <c r="T50" s="29"/>
    </row>
    <row r="51" spans="1:20" s="2" customFormat="1" ht="30.75" customHeight="1">
      <c r="A51" s="198"/>
      <c r="B51" s="200"/>
      <c r="C51" s="80" t="s">
        <v>175</v>
      </c>
      <c r="D51" s="84"/>
      <c r="E51" s="89" t="s">
        <v>176</v>
      </c>
      <c r="F51" s="105">
        <v>1</v>
      </c>
      <c r="G51" s="107">
        <v>1</v>
      </c>
      <c r="H51" s="106">
        <v>0</v>
      </c>
      <c r="I51" s="106">
        <v>0</v>
      </c>
      <c r="J51" s="102">
        <f>+H51-I51</f>
        <v>0</v>
      </c>
      <c r="K51" s="41"/>
      <c r="L51" s="9"/>
      <c r="M51" s="23"/>
      <c r="N51" s="47"/>
      <c r="O51" s="48"/>
      <c r="P51" s="36"/>
      <c r="Q51" s="36"/>
      <c r="T51" s="29"/>
    </row>
    <row r="52" spans="1:20" s="2" customFormat="1" ht="17.25" customHeight="1">
      <c r="A52" s="198"/>
      <c r="B52" s="200"/>
      <c r="C52" s="212" t="s">
        <v>21</v>
      </c>
      <c r="D52" s="212"/>
      <c r="E52" s="212"/>
      <c r="F52" s="212"/>
      <c r="G52" s="212"/>
      <c r="H52" s="104">
        <f>SUM(H47:H51)</f>
        <v>3602366664</v>
      </c>
      <c r="I52" s="72"/>
      <c r="J52" s="202">
        <f>+J47+J50+J51</f>
        <v>1402728060</v>
      </c>
      <c r="K52" s="22"/>
      <c r="L52" s="9"/>
      <c r="M52" s="47"/>
      <c r="N52" s="47"/>
      <c r="O52" s="48"/>
      <c r="P52" s="36"/>
      <c r="Q52" s="36"/>
      <c r="T52" s="29"/>
    </row>
    <row r="53" spans="1:20" s="2" customFormat="1" ht="16.5" customHeight="1">
      <c r="A53" s="198"/>
      <c r="B53" s="200"/>
      <c r="C53" s="212" t="s">
        <v>22</v>
      </c>
      <c r="D53" s="212"/>
      <c r="E53" s="212"/>
      <c r="F53" s="212"/>
      <c r="G53" s="212"/>
      <c r="H53" s="212"/>
      <c r="I53" s="104">
        <f>SUM(I47:I52)</f>
        <v>2199638604</v>
      </c>
      <c r="J53" s="202"/>
      <c r="K53" s="21"/>
      <c r="L53" s="9"/>
      <c r="M53" s="47"/>
      <c r="N53" s="47"/>
      <c r="O53" s="48"/>
      <c r="P53" s="36"/>
      <c r="Q53" s="36"/>
      <c r="T53" s="29"/>
    </row>
    <row r="54" spans="1:20" s="2" customFormat="1" ht="33.75" customHeight="1">
      <c r="A54" s="198"/>
      <c r="B54" s="200"/>
      <c r="C54" s="213" t="s">
        <v>23</v>
      </c>
      <c r="D54" s="201"/>
      <c r="E54" s="201"/>
      <c r="F54" s="201"/>
      <c r="G54" s="201"/>
      <c r="H54" s="201"/>
      <c r="I54" s="115">
        <f>+I53/H52</f>
        <v>0.6106093047056911</v>
      </c>
      <c r="J54" s="202"/>
      <c r="K54" s="41"/>
      <c r="L54" s="9"/>
      <c r="M54" s="47"/>
      <c r="N54" s="47"/>
      <c r="O54" s="48"/>
      <c r="P54" s="36"/>
      <c r="Q54" s="36"/>
      <c r="T54" s="29"/>
    </row>
    <row r="55" spans="1:20" s="2" customFormat="1" ht="33.75" customHeight="1">
      <c r="A55" s="198"/>
      <c r="B55" s="209" t="s">
        <v>0</v>
      </c>
      <c r="C55" s="205" t="s">
        <v>2</v>
      </c>
      <c r="D55" s="205" t="s">
        <v>18</v>
      </c>
      <c r="E55" s="205" t="s">
        <v>3</v>
      </c>
      <c r="F55" s="205" t="s">
        <v>6</v>
      </c>
      <c r="G55" s="205"/>
      <c r="H55" s="210" t="s">
        <v>191</v>
      </c>
      <c r="I55" s="210"/>
      <c r="J55" s="211"/>
      <c r="K55" s="41"/>
      <c r="L55" s="9"/>
      <c r="M55" s="47"/>
      <c r="N55" s="47"/>
      <c r="O55" s="48"/>
      <c r="P55" s="36"/>
      <c r="Q55" s="36"/>
      <c r="T55" s="29"/>
    </row>
    <row r="56" spans="1:20" s="2" customFormat="1" ht="33.75" customHeight="1">
      <c r="A56" s="198"/>
      <c r="B56" s="209"/>
      <c r="C56" s="205"/>
      <c r="D56" s="205"/>
      <c r="E56" s="205"/>
      <c r="F56" s="87" t="s">
        <v>8</v>
      </c>
      <c r="G56" s="87" t="s">
        <v>9</v>
      </c>
      <c r="H56" s="85" t="s">
        <v>10</v>
      </c>
      <c r="I56" s="85" t="s">
        <v>11</v>
      </c>
      <c r="J56" s="86" t="s">
        <v>12</v>
      </c>
      <c r="K56" s="41"/>
      <c r="L56" s="9"/>
      <c r="M56" s="47"/>
      <c r="N56" s="47"/>
      <c r="O56" s="48"/>
      <c r="P56" s="36"/>
      <c r="Q56" s="36"/>
      <c r="T56" s="29"/>
    </row>
    <row r="57" spans="1:20" s="2" customFormat="1" ht="34.5" customHeight="1">
      <c r="A57" s="198"/>
      <c r="B57" s="216" t="s">
        <v>55</v>
      </c>
      <c r="C57" s="90" t="s">
        <v>56</v>
      </c>
      <c r="D57" s="91"/>
      <c r="E57" s="89" t="s">
        <v>62</v>
      </c>
      <c r="F57" s="105">
        <v>80</v>
      </c>
      <c r="G57" s="131">
        <v>60</v>
      </c>
      <c r="H57" s="106">
        <v>274346162</v>
      </c>
      <c r="I57" s="106">
        <v>145677483</v>
      </c>
      <c r="J57" s="102">
        <f aca="true" t="shared" si="2" ref="J57:J63">+H57-I57</f>
        <v>128668679</v>
      </c>
      <c r="K57" s="41"/>
      <c r="L57" s="9"/>
      <c r="M57" s="47"/>
      <c r="N57" s="47"/>
      <c r="O57" s="48"/>
      <c r="P57" s="36"/>
      <c r="Q57" s="36"/>
      <c r="T57" s="29"/>
    </row>
    <row r="58" spans="1:20" s="2" customFormat="1" ht="32.25" customHeight="1">
      <c r="A58" s="198"/>
      <c r="B58" s="216"/>
      <c r="C58" s="90" t="s">
        <v>57</v>
      </c>
      <c r="D58" s="91"/>
      <c r="E58" s="89" t="s">
        <v>62</v>
      </c>
      <c r="F58" s="105">
        <v>267</v>
      </c>
      <c r="G58" s="132">
        <v>0</v>
      </c>
      <c r="H58" s="106">
        <v>242982823</v>
      </c>
      <c r="I58" s="106">
        <v>143247408</v>
      </c>
      <c r="J58" s="102">
        <f t="shared" si="2"/>
        <v>99735415</v>
      </c>
      <c r="K58" s="41"/>
      <c r="L58" s="9"/>
      <c r="M58" s="47"/>
      <c r="N58" s="47"/>
      <c r="O58" s="48"/>
      <c r="P58" s="36"/>
      <c r="Q58" s="36"/>
      <c r="T58" s="29"/>
    </row>
    <row r="59" spans="1:20" s="2" customFormat="1" ht="32.25" customHeight="1">
      <c r="A59" s="198"/>
      <c r="B59" s="216"/>
      <c r="C59" s="90" t="s">
        <v>58</v>
      </c>
      <c r="D59" s="91"/>
      <c r="E59" s="89" t="s">
        <v>62</v>
      </c>
      <c r="F59" s="100">
        <v>800</v>
      </c>
      <c r="G59" s="131">
        <v>192</v>
      </c>
      <c r="H59" s="101">
        <v>1953722534</v>
      </c>
      <c r="I59" s="101">
        <v>329389648</v>
      </c>
      <c r="J59" s="102">
        <f t="shared" si="2"/>
        <v>1624332886</v>
      </c>
      <c r="K59" s="41"/>
      <c r="L59" s="9"/>
      <c r="M59" s="47"/>
      <c r="N59" s="47"/>
      <c r="O59" s="48"/>
      <c r="P59" s="36"/>
      <c r="Q59" s="36"/>
      <c r="T59" s="29"/>
    </row>
    <row r="60" spans="1:20" s="2" customFormat="1" ht="36" customHeight="1">
      <c r="A60" s="198"/>
      <c r="B60" s="216"/>
      <c r="C60" s="90" t="s">
        <v>59</v>
      </c>
      <c r="D60" s="91"/>
      <c r="E60" s="89" t="s">
        <v>62</v>
      </c>
      <c r="F60" s="100">
        <v>800</v>
      </c>
      <c r="G60" s="131">
        <v>0</v>
      </c>
      <c r="H60" s="106">
        <v>225314638</v>
      </c>
      <c r="I60" s="106">
        <v>0</v>
      </c>
      <c r="J60" s="102">
        <f t="shared" si="2"/>
        <v>225314638</v>
      </c>
      <c r="K60" s="41"/>
      <c r="L60" s="9"/>
      <c r="M60" s="47"/>
      <c r="N60" s="47"/>
      <c r="O60" s="48"/>
      <c r="P60" s="36"/>
      <c r="Q60" s="36"/>
      <c r="T60" s="79"/>
    </row>
    <row r="61" spans="1:20" s="2" customFormat="1" ht="60">
      <c r="A61" s="198"/>
      <c r="B61" s="216"/>
      <c r="C61" s="92" t="s">
        <v>60</v>
      </c>
      <c r="D61" s="93"/>
      <c r="E61" s="89" t="s">
        <v>62</v>
      </c>
      <c r="F61" s="100">
        <v>300</v>
      </c>
      <c r="G61" s="131">
        <v>0</v>
      </c>
      <c r="H61" s="106">
        <v>200000000</v>
      </c>
      <c r="I61" s="106">
        <v>38000000</v>
      </c>
      <c r="J61" s="102">
        <f t="shared" si="2"/>
        <v>162000000</v>
      </c>
      <c r="K61" s="41"/>
      <c r="L61" s="9"/>
      <c r="M61" s="47"/>
      <c r="N61" s="47"/>
      <c r="O61" s="48"/>
      <c r="P61" s="36"/>
      <c r="Q61" s="36"/>
      <c r="T61" s="29"/>
    </row>
    <row r="62" spans="1:20" s="2" customFormat="1" ht="82.5" customHeight="1">
      <c r="A62" s="198"/>
      <c r="B62" s="216"/>
      <c r="C62" s="92" t="s">
        <v>61</v>
      </c>
      <c r="D62" s="93"/>
      <c r="E62" s="89" t="s">
        <v>39</v>
      </c>
      <c r="F62" s="100">
        <v>1</v>
      </c>
      <c r="G62" s="131">
        <v>0</v>
      </c>
      <c r="H62" s="106">
        <v>0</v>
      </c>
      <c r="I62" s="106">
        <v>0</v>
      </c>
      <c r="J62" s="102">
        <f t="shared" si="2"/>
        <v>0</v>
      </c>
      <c r="K62" s="41"/>
      <c r="L62" s="9"/>
      <c r="M62" s="47"/>
      <c r="N62" s="47"/>
      <c r="O62" s="48"/>
      <c r="P62" s="36"/>
      <c r="Q62" s="36"/>
      <c r="T62" s="29"/>
    </row>
    <row r="63" spans="1:20" s="2" customFormat="1" ht="30.75" thickBot="1">
      <c r="A63" s="198"/>
      <c r="B63" s="216"/>
      <c r="C63" s="92" t="s">
        <v>177</v>
      </c>
      <c r="D63" s="76"/>
      <c r="E63" s="89" t="s">
        <v>119</v>
      </c>
      <c r="F63" s="100">
        <v>1</v>
      </c>
      <c r="G63" s="133">
        <v>1</v>
      </c>
      <c r="H63" s="101">
        <v>0</v>
      </c>
      <c r="I63" s="101">
        <v>0</v>
      </c>
      <c r="J63" s="102">
        <f t="shared" si="2"/>
        <v>0</v>
      </c>
      <c r="K63" s="41"/>
      <c r="L63" s="9"/>
      <c r="M63" s="47"/>
      <c r="N63" s="47"/>
      <c r="O63" s="48"/>
      <c r="P63" s="36"/>
      <c r="Q63" s="36"/>
      <c r="T63" s="29"/>
    </row>
    <row r="64" spans="1:20" s="2" customFormat="1" ht="18">
      <c r="A64" s="198"/>
      <c r="B64" s="200"/>
      <c r="C64" s="212" t="s">
        <v>21</v>
      </c>
      <c r="D64" s="212"/>
      <c r="E64" s="212"/>
      <c r="F64" s="212"/>
      <c r="G64" s="212"/>
      <c r="H64" s="104">
        <f>SUM(H57:H63)</f>
        <v>2896366157</v>
      </c>
      <c r="I64" s="120"/>
      <c r="J64" s="202">
        <f>+H64-I65</f>
        <v>2240051618</v>
      </c>
      <c r="K64" s="41"/>
      <c r="L64" s="9"/>
      <c r="M64" s="47"/>
      <c r="N64" s="47"/>
      <c r="O64" s="48"/>
      <c r="P64" s="36"/>
      <c r="Q64" s="36"/>
      <c r="T64" s="29"/>
    </row>
    <row r="65" spans="1:20" s="2" customFormat="1" ht="18">
      <c r="A65" s="198"/>
      <c r="B65" s="200"/>
      <c r="C65" s="212" t="s">
        <v>22</v>
      </c>
      <c r="D65" s="212"/>
      <c r="E65" s="212"/>
      <c r="F65" s="212"/>
      <c r="G65" s="212"/>
      <c r="H65" s="212"/>
      <c r="I65" s="121">
        <f>SUM(I57:I63)</f>
        <v>656314539</v>
      </c>
      <c r="J65" s="202"/>
      <c r="K65" s="41"/>
      <c r="L65" s="9"/>
      <c r="M65" s="47"/>
      <c r="N65" s="47"/>
      <c r="O65" s="48"/>
      <c r="P65" s="36"/>
      <c r="Q65" s="36"/>
      <c r="T65" s="59"/>
    </row>
    <row r="66" spans="1:20" s="2" customFormat="1" ht="18">
      <c r="A66" s="198"/>
      <c r="B66" s="217"/>
      <c r="C66" s="213" t="s">
        <v>23</v>
      </c>
      <c r="D66" s="213"/>
      <c r="E66" s="213"/>
      <c r="F66" s="213"/>
      <c r="G66" s="213"/>
      <c r="H66" s="213"/>
      <c r="I66" s="122">
        <f>+I65/H64</f>
        <v>0.22659929837040974</v>
      </c>
      <c r="J66" s="202"/>
      <c r="K66" s="41"/>
      <c r="L66" s="9"/>
      <c r="M66" s="47"/>
      <c r="N66" s="47"/>
      <c r="O66" s="48"/>
      <c r="P66" s="36"/>
      <c r="Q66" s="36"/>
      <c r="T66" s="29"/>
    </row>
    <row r="67" spans="1:20" s="2" customFormat="1" ht="15.75">
      <c r="A67" s="198"/>
      <c r="B67" s="209" t="s">
        <v>0</v>
      </c>
      <c r="C67" s="205" t="s">
        <v>2</v>
      </c>
      <c r="D67" s="205" t="s">
        <v>18</v>
      </c>
      <c r="E67" s="205" t="s">
        <v>3</v>
      </c>
      <c r="F67" s="205" t="s">
        <v>6</v>
      </c>
      <c r="G67" s="205"/>
      <c r="H67" s="210" t="s">
        <v>7</v>
      </c>
      <c r="I67" s="210"/>
      <c r="J67" s="211"/>
      <c r="K67" s="41"/>
      <c r="L67" s="9"/>
      <c r="M67" s="47"/>
      <c r="N67" s="47"/>
      <c r="O67" s="48"/>
      <c r="P67" s="36"/>
      <c r="Q67" s="36"/>
      <c r="T67" s="29"/>
    </row>
    <row r="68" spans="1:20" s="2" customFormat="1" ht="34.5" customHeight="1">
      <c r="A68" s="198"/>
      <c r="B68" s="209"/>
      <c r="C68" s="205"/>
      <c r="D68" s="205"/>
      <c r="E68" s="205"/>
      <c r="F68" s="87" t="s">
        <v>8</v>
      </c>
      <c r="G68" s="87" t="s">
        <v>9</v>
      </c>
      <c r="H68" s="85" t="s">
        <v>10</v>
      </c>
      <c r="I68" s="85" t="s">
        <v>11</v>
      </c>
      <c r="J68" s="86" t="s">
        <v>12</v>
      </c>
      <c r="K68" s="41"/>
      <c r="L68" s="9"/>
      <c r="M68" s="47"/>
      <c r="N68" s="47"/>
      <c r="O68" s="48"/>
      <c r="P68" s="36"/>
      <c r="Q68" s="36"/>
      <c r="T68" s="29"/>
    </row>
    <row r="69" spans="1:20" s="2" customFormat="1" ht="33" customHeight="1">
      <c r="A69" s="198"/>
      <c r="B69" s="200" t="s">
        <v>63</v>
      </c>
      <c r="C69" s="90" t="s">
        <v>64</v>
      </c>
      <c r="D69" s="84"/>
      <c r="E69" s="89" t="s">
        <v>1</v>
      </c>
      <c r="F69" s="100">
        <v>68</v>
      </c>
      <c r="G69" s="123">
        <v>54</v>
      </c>
      <c r="H69" s="106"/>
      <c r="I69" s="124"/>
      <c r="J69" s="108"/>
      <c r="K69" s="41"/>
      <c r="L69" s="9"/>
      <c r="M69" s="47"/>
      <c r="N69" s="47"/>
      <c r="O69" s="48"/>
      <c r="P69" s="36"/>
      <c r="Q69" s="36"/>
      <c r="T69" s="29"/>
    </row>
    <row r="70" spans="1:20" s="2" customFormat="1" ht="46.5" customHeight="1">
      <c r="A70" s="198"/>
      <c r="B70" s="200"/>
      <c r="C70" s="134" t="s">
        <v>205</v>
      </c>
      <c r="D70" s="84"/>
      <c r="E70" s="89" t="s">
        <v>40</v>
      </c>
      <c r="F70" s="105">
        <v>1</v>
      </c>
      <c r="G70" s="135"/>
      <c r="H70" s="106">
        <v>144977600</v>
      </c>
      <c r="I70" s="124">
        <v>113246260</v>
      </c>
      <c r="J70" s="108">
        <f aca="true" t="shared" si="3" ref="J70:J77">+H70-I70</f>
        <v>31731340</v>
      </c>
      <c r="K70" s="41"/>
      <c r="L70" s="9"/>
      <c r="M70" s="47"/>
      <c r="N70" s="47"/>
      <c r="O70" s="48"/>
      <c r="P70" s="36"/>
      <c r="Q70" s="36"/>
      <c r="T70" s="29"/>
    </row>
    <row r="71" spans="1:20" s="2" customFormat="1" ht="42" customHeight="1">
      <c r="A71" s="198"/>
      <c r="B71" s="200"/>
      <c r="C71" s="92" t="s">
        <v>178</v>
      </c>
      <c r="D71" s="84"/>
      <c r="E71" s="89" t="s">
        <v>27</v>
      </c>
      <c r="F71" s="100">
        <v>2</v>
      </c>
      <c r="G71" s="107">
        <v>0</v>
      </c>
      <c r="H71" s="106">
        <v>280800000</v>
      </c>
      <c r="I71" s="124">
        <v>62649600</v>
      </c>
      <c r="J71" s="108">
        <f t="shared" si="3"/>
        <v>218150400</v>
      </c>
      <c r="K71" s="41"/>
      <c r="L71" s="9"/>
      <c r="M71" s="47"/>
      <c r="N71" s="47"/>
      <c r="O71" s="48"/>
      <c r="P71" s="36"/>
      <c r="Q71" s="36"/>
      <c r="T71" s="29"/>
    </row>
    <row r="72" spans="1:20" s="2" customFormat="1" ht="39" customHeight="1">
      <c r="A72" s="198"/>
      <c r="B72" s="200"/>
      <c r="C72" s="92" t="s">
        <v>65</v>
      </c>
      <c r="D72" s="84"/>
      <c r="E72" s="89" t="s">
        <v>71</v>
      </c>
      <c r="F72" s="100">
        <v>2</v>
      </c>
      <c r="G72" s="107">
        <v>0</v>
      </c>
      <c r="H72" s="106">
        <v>100801600</v>
      </c>
      <c r="I72" s="124">
        <v>0</v>
      </c>
      <c r="J72" s="108">
        <f t="shared" si="3"/>
        <v>100801600</v>
      </c>
      <c r="K72" s="41"/>
      <c r="L72" s="9"/>
      <c r="M72" s="47"/>
      <c r="N72" s="47"/>
      <c r="O72" s="48"/>
      <c r="P72" s="36"/>
      <c r="Q72" s="36"/>
      <c r="T72" s="29"/>
    </row>
    <row r="73" spans="1:20" s="2" customFormat="1" ht="24.75" customHeight="1">
      <c r="A73" s="198"/>
      <c r="B73" s="200"/>
      <c r="C73" s="92" t="s">
        <v>66</v>
      </c>
      <c r="D73" s="84"/>
      <c r="E73" s="89" t="s">
        <v>72</v>
      </c>
      <c r="F73" s="100">
        <v>32</v>
      </c>
      <c r="G73" s="107">
        <v>28</v>
      </c>
      <c r="H73" s="106">
        <v>158130000</v>
      </c>
      <c r="I73" s="124">
        <v>0</v>
      </c>
      <c r="J73" s="108">
        <f t="shared" si="3"/>
        <v>158130000</v>
      </c>
      <c r="K73" s="41"/>
      <c r="L73" s="9"/>
      <c r="M73" s="47"/>
      <c r="N73" s="47"/>
      <c r="O73" s="48"/>
      <c r="P73" s="36"/>
      <c r="Q73" s="36"/>
      <c r="T73" s="29"/>
    </row>
    <row r="74" spans="1:20" s="2" customFormat="1" ht="35.25" customHeight="1">
      <c r="A74" s="198"/>
      <c r="B74" s="200"/>
      <c r="C74" s="92" t="s">
        <v>67</v>
      </c>
      <c r="D74" s="84"/>
      <c r="E74" s="89" t="s">
        <v>73</v>
      </c>
      <c r="F74" s="100">
        <v>1</v>
      </c>
      <c r="G74" s="105">
        <v>1</v>
      </c>
      <c r="H74" s="106">
        <v>506766555</v>
      </c>
      <c r="I74" s="124">
        <v>105990940</v>
      </c>
      <c r="J74" s="108">
        <f t="shared" si="3"/>
        <v>400775615</v>
      </c>
      <c r="K74" s="41"/>
      <c r="L74" s="9"/>
      <c r="M74" s="47"/>
      <c r="N74" s="47"/>
      <c r="O74" s="48"/>
      <c r="P74" s="36"/>
      <c r="Q74" s="36"/>
      <c r="T74" s="29"/>
    </row>
    <row r="75" spans="1:20" s="2" customFormat="1" ht="36.75" customHeight="1">
      <c r="A75" s="198"/>
      <c r="B75" s="200"/>
      <c r="C75" s="92" t="s">
        <v>68</v>
      </c>
      <c r="D75" s="84"/>
      <c r="E75" s="89" t="s">
        <v>74</v>
      </c>
      <c r="F75" s="100">
        <v>40</v>
      </c>
      <c r="G75" s="105">
        <v>20</v>
      </c>
      <c r="H75" s="106">
        <v>196248161</v>
      </c>
      <c r="I75" s="124">
        <v>22506708</v>
      </c>
      <c r="J75" s="108">
        <f t="shared" si="3"/>
        <v>173741453</v>
      </c>
      <c r="K75" s="41"/>
      <c r="L75" s="9"/>
      <c r="M75" s="47"/>
      <c r="N75" s="47"/>
      <c r="O75" s="48"/>
      <c r="P75" s="36"/>
      <c r="Q75" s="36"/>
      <c r="T75" s="29"/>
    </row>
    <row r="76" spans="1:20" s="2" customFormat="1" ht="48.75" customHeight="1">
      <c r="A76" s="198"/>
      <c r="B76" s="200"/>
      <c r="C76" s="92" t="s">
        <v>69</v>
      </c>
      <c r="D76" s="84"/>
      <c r="E76" s="89" t="s">
        <v>75</v>
      </c>
      <c r="F76" s="100">
        <v>37</v>
      </c>
      <c r="G76" s="105">
        <v>20</v>
      </c>
      <c r="H76" s="106">
        <v>0</v>
      </c>
      <c r="I76" s="124">
        <v>0</v>
      </c>
      <c r="J76" s="108">
        <f t="shared" si="3"/>
        <v>0</v>
      </c>
      <c r="K76" s="41"/>
      <c r="L76" s="9"/>
      <c r="M76" s="47"/>
      <c r="N76" s="47"/>
      <c r="O76" s="48"/>
      <c r="P76" s="36"/>
      <c r="Q76" s="36"/>
      <c r="T76" s="29"/>
    </row>
    <row r="77" spans="1:20" s="2" customFormat="1" ht="49.5" customHeight="1">
      <c r="A77" s="198"/>
      <c r="B77" s="200"/>
      <c r="C77" s="92" t="s">
        <v>70</v>
      </c>
      <c r="D77" s="84"/>
      <c r="E77" s="71" t="s">
        <v>76</v>
      </c>
      <c r="F77" s="100">
        <v>37</v>
      </c>
      <c r="G77" s="105">
        <v>22</v>
      </c>
      <c r="H77" s="101">
        <f>35016026</f>
        <v>35016026</v>
      </c>
      <c r="I77" s="117">
        <v>0</v>
      </c>
      <c r="J77" s="108">
        <f t="shared" si="3"/>
        <v>35016026</v>
      </c>
      <c r="K77" s="41"/>
      <c r="L77" s="9"/>
      <c r="M77" s="47"/>
      <c r="N77" s="47"/>
      <c r="O77" s="48"/>
      <c r="P77" s="36"/>
      <c r="Q77" s="36"/>
      <c r="T77" s="29"/>
    </row>
    <row r="78" spans="1:20" s="2" customFormat="1" ht="18">
      <c r="A78" s="198"/>
      <c r="B78" s="200"/>
      <c r="C78" s="212" t="s">
        <v>21</v>
      </c>
      <c r="D78" s="212"/>
      <c r="E78" s="212"/>
      <c r="F78" s="212"/>
      <c r="G78" s="212"/>
      <c r="H78" s="104">
        <f>SUM(H69:H77)</f>
        <v>1422739942</v>
      </c>
      <c r="I78" s="125"/>
      <c r="J78" s="202">
        <f>SUM(J69:J77)</f>
        <v>1118346434</v>
      </c>
      <c r="K78" s="41"/>
      <c r="L78" s="9"/>
      <c r="M78" s="47"/>
      <c r="N78" s="47"/>
      <c r="O78" s="48"/>
      <c r="P78" s="36"/>
      <c r="Q78" s="36"/>
      <c r="T78" s="29"/>
    </row>
    <row r="79" spans="1:20" s="2" customFormat="1" ht="18">
      <c r="A79" s="198"/>
      <c r="B79" s="200"/>
      <c r="C79" s="212" t="s">
        <v>22</v>
      </c>
      <c r="D79" s="212"/>
      <c r="E79" s="212"/>
      <c r="F79" s="212"/>
      <c r="G79" s="212"/>
      <c r="H79" s="212"/>
      <c r="I79" s="121">
        <f>SUM(I69:I78)</f>
        <v>304393508</v>
      </c>
      <c r="J79" s="202"/>
      <c r="K79" s="41"/>
      <c r="L79" s="9"/>
      <c r="M79" s="47"/>
      <c r="N79" s="47"/>
      <c r="O79" s="48"/>
      <c r="P79" s="36"/>
      <c r="Q79" s="36"/>
      <c r="T79" s="29"/>
    </row>
    <row r="80" spans="1:20" s="2" customFormat="1" ht="18">
      <c r="A80" s="198"/>
      <c r="B80" s="200"/>
      <c r="C80" s="201" t="s">
        <v>23</v>
      </c>
      <c r="D80" s="201"/>
      <c r="E80" s="201"/>
      <c r="F80" s="201"/>
      <c r="G80" s="201"/>
      <c r="H80" s="201"/>
      <c r="I80" s="122">
        <f>+I79/H78</f>
        <v>0.21394880330139773</v>
      </c>
      <c r="J80" s="202"/>
      <c r="K80" s="41"/>
      <c r="L80" s="9"/>
      <c r="M80" s="47"/>
      <c r="N80" s="47"/>
      <c r="O80" s="48"/>
      <c r="P80" s="36"/>
      <c r="Q80" s="36"/>
      <c r="T80" s="29"/>
    </row>
    <row r="81" spans="1:20" s="2" customFormat="1" ht="15.75">
      <c r="A81" s="198"/>
      <c r="B81" s="209" t="s">
        <v>0</v>
      </c>
      <c r="C81" s="205" t="s">
        <v>2</v>
      </c>
      <c r="D81" s="205" t="s">
        <v>18</v>
      </c>
      <c r="E81" s="205" t="s">
        <v>3</v>
      </c>
      <c r="F81" s="205" t="s">
        <v>6</v>
      </c>
      <c r="G81" s="205"/>
      <c r="H81" s="210" t="s">
        <v>7</v>
      </c>
      <c r="I81" s="210"/>
      <c r="J81" s="211"/>
      <c r="K81" s="41"/>
      <c r="L81" s="9"/>
      <c r="M81" s="47"/>
      <c r="N81" s="47"/>
      <c r="O81" s="48"/>
      <c r="P81" s="36"/>
      <c r="Q81" s="36"/>
      <c r="T81" s="29"/>
    </row>
    <row r="82" spans="1:20" s="2" customFormat="1" ht="31.5">
      <c r="A82" s="198"/>
      <c r="B82" s="224"/>
      <c r="C82" s="218"/>
      <c r="D82" s="218"/>
      <c r="E82" s="218"/>
      <c r="F82" s="94" t="s">
        <v>8</v>
      </c>
      <c r="G82" s="94" t="s">
        <v>9</v>
      </c>
      <c r="H82" s="95" t="s">
        <v>10</v>
      </c>
      <c r="I82" s="85" t="s">
        <v>11</v>
      </c>
      <c r="J82" s="86" t="s">
        <v>12</v>
      </c>
      <c r="K82" s="41"/>
      <c r="L82" s="9"/>
      <c r="M82" s="47"/>
      <c r="N82" s="47"/>
      <c r="O82" s="48"/>
      <c r="P82" s="36"/>
      <c r="Q82" s="36"/>
      <c r="T82" s="29"/>
    </row>
    <row r="83" spans="1:20" s="2" customFormat="1" ht="58.5" customHeight="1">
      <c r="A83" s="198"/>
      <c r="B83" s="200" t="s">
        <v>77</v>
      </c>
      <c r="C83" s="82" t="s">
        <v>78</v>
      </c>
      <c r="D83" s="84"/>
      <c r="E83" s="89" t="s">
        <v>1</v>
      </c>
      <c r="F83" s="100">
        <v>14</v>
      </c>
      <c r="G83" s="107">
        <v>0</v>
      </c>
      <c r="H83" s="106">
        <v>0</v>
      </c>
      <c r="I83" s="106">
        <v>0</v>
      </c>
      <c r="J83" s="108">
        <f>+H83-I83</f>
        <v>0</v>
      </c>
      <c r="K83" s="41"/>
      <c r="L83" s="9"/>
      <c r="M83" s="47"/>
      <c r="N83" s="47"/>
      <c r="O83" s="48"/>
      <c r="P83" s="36"/>
      <c r="Q83" s="36"/>
      <c r="T83" s="29"/>
    </row>
    <row r="84" spans="1:20" s="2" customFormat="1" ht="60" customHeight="1">
      <c r="A84" s="198"/>
      <c r="B84" s="200"/>
      <c r="C84" s="82" t="s">
        <v>79</v>
      </c>
      <c r="D84" s="84"/>
      <c r="E84" s="89" t="s">
        <v>1</v>
      </c>
      <c r="F84" s="100">
        <v>13</v>
      </c>
      <c r="G84" s="107">
        <v>0</v>
      </c>
      <c r="H84" s="106">
        <v>0</v>
      </c>
      <c r="I84" s="106">
        <v>0</v>
      </c>
      <c r="J84" s="108">
        <f>+H84-I84</f>
        <v>0</v>
      </c>
      <c r="K84" s="41"/>
      <c r="L84" s="9"/>
      <c r="M84" s="47"/>
      <c r="N84" s="47"/>
      <c r="O84" s="48"/>
      <c r="P84" s="36"/>
      <c r="Q84" s="36"/>
      <c r="T84" s="29"/>
    </row>
    <row r="85" spans="1:20" s="2" customFormat="1" ht="33.75" customHeight="1">
      <c r="A85" s="198"/>
      <c r="B85" s="200"/>
      <c r="C85" s="82" t="s">
        <v>80</v>
      </c>
      <c r="D85" s="84"/>
      <c r="E85" s="89" t="s">
        <v>1</v>
      </c>
      <c r="F85" s="100">
        <v>87</v>
      </c>
      <c r="G85" s="123">
        <v>83</v>
      </c>
      <c r="H85" s="106">
        <v>0</v>
      </c>
      <c r="I85" s="106">
        <v>0</v>
      </c>
      <c r="J85" s="108">
        <f>+H85-I85</f>
        <v>0</v>
      </c>
      <c r="K85" s="41"/>
      <c r="L85" s="9"/>
      <c r="M85" s="47"/>
      <c r="N85" s="47"/>
      <c r="O85" s="48"/>
      <c r="P85" s="36"/>
      <c r="Q85" s="36"/>
      <c r="T85" s="29"/>
    </row>
    <row r="86" spans="1:20" s="2" customFormat="1" ht="45">
      <c r="A86" s="198"/>
      <c r="B86" s="200"/>
      <c r="C86" s="96" t="s">
        <v>81</v>
      </c>
      <c r="D86" s="84"/>
      <c r="E86" s="89" t="s">
        <v>29</v>
      </c>
      <c r="F86" s="100">
        <v>1</v>
      </c>
      <c r="G86" s="107">
        <v>0</v>
      </c>
      <c r="H86" s="106">
        <v>2697639984</v>
      </c>
      <c r="I86" s="106">
        <v>2093041988</v>
      </c>
      <c r="J86" s="108">
        <f>+H86-I86</f>
        <v>604597996</v>
      </c>
      <c r="K86" s="41"/>
      <c r="L86" s="9"/>
      <c r="M86" s="47"/>
      <c r="N86" s="47"/>
      <c r="O86" s="48"/>
      <c r="P86" s="36"/>
      <c r="Q86" s="36"/>
      <c r="T86" s="29"/>
    </row>
    <row r="87" spans="1:20" s="2" customFormat="1" ht="30">
      <c r="A87" s="198"/>
      <c r="B87" s="200"/>
      <c r="C87" s="80" t="s">
        <v>165</v>
      </c>
      <c r="D87" s="84"/>
      <c r="E87" s="89" t="s">
        <v>120</v>
      </c>
      <c r="F87" s="100">
        <v>2</v>
      </c>
      <c r="G87" s="107">
        <v>0</v>
      </c>
      <c r="H87" s="106">
        <v>116975967</v>
      </c>
      <c r="I87" s="106">
        <v>0</v>
      </c>
      <c r="J87" s="108">
        <f>+H87-I87</f>
        <v>116975967</v>
      </c>
      <c r="K87" s="41"/>
      <c r="L87" s="9"/>
      <c r="M87" s="47"/>
      <c r="N87" s="47"/>
      <c r="O87" s="48"/>
      <c r="P87" s="36"/>
      <c r="Q87" s="36"/>
      <c r="T87" s="29"/>
    </row>
    <row r="88" spans="1:20" s="2" customFormat="1" ht="18">
      <c r="A88" s="198"/>
      <c r="B88" s="200"/>
      <c r="C88" s="212" t="s">
        <v>21</v>
      </c>
      <c r="D88" s="212"/>
      <c r="E88" s="212"/>
      <c r="F88" s="212"/>
      <c r="G88" s="212"/>
      <c r="H88" s="104">
        <f>SUM(H83:H87)</f>
        <v>2814615951</v>
      </c>
      <c r="I88" s="72"/>
      <c r="J88" s="202">
        <f>SUM(J83:J87)</f>
        <v>721573963</v>
      </c>
      <c r="K88" s="41"/>
      <c r="L88" s="9"/>
      <c r="M88" s="47"/>
      <c r="N88" s="47"/>
      <c r="O88" s="48"/>
      <c r="P88" s="36"/>
      <c r="Q88" s="36"/>
      <c r="T88" s="29"/>
    </row>
    <row r="89" spans="1:20" s="2" customFormat="1" ht="18">
      <c r="A89" s="198"/>
      <c r="B89" s="200"/>
      <c r="C89" s="212" t="s">
        <v>22</v>
      </c>
      <c r="D89" s="212"/>
      <c r="E89" s="212"/>
      <c r="F89" s="212"/>
      <c r="G89" s="212"/>
      <c r="H89" s="212"/>
      <c r="I89" s="104">
        <f>SUM(I83:I87)</f>
        <v>2093041988</v>
      </c>
      <c r="J89" s="202"/>
      <c r="K89" s="41"/>
      <c r="L89" s="9"/>
      <c r="M89" s="47"/>
      <c r="N89" s="47"/>
      <c r="O89" s="48"/>
      <c r="P89" s="36"/>
      <c r="Q89" s="36"/>
      <c r="T89" s="29"/>
    </row>
    <row r="90" spans="1:20" s="2" customFormat="1" ht="18">
      <c r="A90" s="199"/>
      <c r="B90" s="200"/>
      <c r="C90" s="201" t="s">
        <v>23</v>
      </c>
      <c r="D90" s="201"/>
      <c r="E90" s="201"/>
      <c r="F90" s="201"/>
      <c r="G90" s="201"/>
      <c r="H90" s="201"/>
      <c r="I90" s="115">
        <f>+I89/H88</f>
        <v>0.743633243198372</v>
      </c>
      <c r="J90" s="202"/>
      <c r="K90" s="41"/>
      <c r="L90" s="9"/>
      <c r="M90" s="47"/>
      <c r="N90" s="47"/>
      <c r="O90" s="48"/>
      <c r="P90" s="36"/>
      <c r="Q90" s="36"/>
      <c r="T90" s="29"/>
    </row>
    <row r="91" spans="1:20" s="2" customFormat="1" ht="16.5" customHeight="1">
      <c r="A91" s="225" t="s">
        <v>37</v>
      </c>
      <c r="B91" s="209" t="s">
        <v>0</v>
      </c>
      <c r="C91" s="205" t="s">
        <v>2</v>
      </c>
      <c r="D91" s="205" t="s">
        <v>18</v>
      </c>
      <c r="E91" s="205" t="s">
        <v>3</v>
      </c>
      <c r="F91" s="205" t="s">
        <v>6</v>
      </c>
      <c r="G91" s="205"/>
      <c r="H91" s="210" t="s">
        <v>7</v>
      </c>
      <c r="I91" s="210"/>
      <c r="J91" s="211"/>
      <c r="K91" s="41"/>
      <c r="L91" s="9"/>
      <c r="M91" s="47"/>
      <c r="N91" s="47"/>
      <c r="O91" s="48"/>
      <c r="P91" s="36"/>
      <c r="Q91" s="36"/>
      <c r="T91" s="29"/>
    </row>
    <row r="92" spans="1:20" s="2" customFormat="1" ht="51" customHeight="1">
      <c r="A92" s="225"/>
      <c r="B92" s="209"/>
      <c r="C92" s="218"/>
      <c r="D92" s="205"/>
      <c r="E92" s="205"/>
      <c r="F92" s="87" t="s">
        <v>8</v>
      </c>
      <c r="G92" s="87" t="s">
        <v>9</v>
      </c>
      <c r="H92" s="85" t="s">
        <v>10</v>
      </c>
      <c r="I92" s="85" t="s">
        <v>11</v>
      </c>
      <c r="J92" s="86" t="s">
        <v>12</v>
      </c>
      <c r="K92" s="41"/>
      <c r="L92" s="9"/>
      <c r="M92" s="47"/>
      <c r="N92" s="47"/>
      <c r="O92" s="48"/>
      <c r="P92" s="36"/>
      <c r="Q92" s="36"/>
      <c r="T92" s="29"/>
    </row>
    <row r="93" spans="1:20" s="2" customFormat="1" ht="64.5" customHeight="1">
      <c r="A93" s="219" t="s">
        <v>82</v>
      </c>
      <c r="B93" s="216" t="s">
        <v>89</v>
      </c>
      <c r="C93" s="82" t="s">
        <v>83</v>
      </c>
      <c r="D93" s="91"/>
      <c r="E93" s="71" t="s">
        <v>86</v>
      </c>
      <c r="F93" s="100">
        <v>37</v>
      </c>
      <c r="G93" s="100">
        <v>18</v>
      </c>
      <c r="H93" s="101">
        <v>0</v>
      </c>
      <c r="I93" s="117">
        <v>0</v>
      </c>
      <c r="J93" s="102">
        <f>+H93-I93</f>
        <v>0</v>
      </c>
      <c r="K93" s="41"/>
      <c r="L93" s="9"/>
      <c r="M93" s="47">
        <v>175228</v>
      </c>
      <c r="N93" s="47">
        <v>45086</v>
      </c>
      <c r="O93" s="48">
        <v>334406</v>
      </c>
      <c r="P93" s="36"/>
      <c r="Q93" s="36"/>
      <c r="T93" s="29"/>
    </row>
    <row r="94" spans="1:20" s="2" customFormat="1" ht="34.5" customHeight="1">
      <c r="A94" s="219"/>
      <c r="B94" s="216"/>
      <c r="C94" s="80" t="s">
        <v>84</v>
      </c>
      <c r="D94" s="91"/>
      <c r="E94" s="71" t="s">
        <v>87</v>
      </c>
      <c r="F94" s="105">
        <v>37</v>
      </c>
      <c r="G94" s="105">
        <v>8</v>
      </c>
      <c r="H94" s="101">
        <v>13052000</v>
      </c>
      <c r="I94" s="101">
        <v>12048000</v>
      </c>
      <c r="J94" s="102">
        <f>+H94-I94</f>
        <v>1004000</v>
      </c>
      <c r="K94" s="41"/>
      <c r="L94" s="9"/>
      <c r="M94" s="47"/>
      <c r="N94" s="47"/>
      <c r="O94" s="48"/>
      <c r="P94" s="36"/>
      <c r="Q94" s="36"/>
      <c r="T94" s="29"/>
    </row>
    <row r="95" spans="1:20" s="2" customFormat="1" ht="34.5" customHeight="1">
      <c r="A95" s="219"/>
      <c r="B95" s="216"/>
      <c r="C95" s="80" t="s">
        <v>179</v>
      </c>
      <c r="D95" s="91"/>
      <c r="E95" s="71" t="s">
        <v>180</v>
      </c>
      <c r="F95" s="105">
        <v>1</v>
      </c>
      <c r="G95" s="105">
        <v>0</v>
      </c>
      <c r="H95" s="101">
        <v>38577922</v>
      </c>
      <c r="I95" s="101">
        <v>30746722</v>
      </c>
      <c r="J95" s="102">
        <f>+H95-I95</f>
        <v>7831200</v>
      </c>
      <c r="K95" s="41"/>
      <c r="L95" s="9"/>
      <c r="M95" s="47"/>
      <c r="N95" s="47"/>
      <c r="O95" s="48"/>
      <c r="P95" s="36"/>
      <c r="Q95" s="36"/>
      <c r="T95" s="29"/>
    </row>
    <row r="96" spans="1:20" s="2" customFormat="1" ht="33.75" customHeight="1">
      <c r="A96" s="219"/>
      <c r="B96" s="216"/>
      <c r="C96" s="80" t="s">
        <v>85</v>
      </c>
      <c r="D96" s="93"/>
      <c r="E96" s="71" t="s">
        <v>88</v>
      </c>
      <c r="F96" s="100">
        <v>1</v>
      </c>
      <c r="G96" s="100">
        <v>0</v>
      </c>
      <c r="H96" s="101">
        <v>167202078</v>
      </c>
      <c r="I96" s="101">
        <v>133904674</v>
      </c>
      <c r="J96" s="102">
        <f>+H96-I96</f>
        <v>33297404</v>
      </c>
      <c r="K96" s="41"/>
      <c r="L96" s="9"/>
      <c r="M96" s="47"/>
      <c r="N96" s="47"/>
      <c r="O96" s="48"/>
      <c r="P96" s="36"/>
      <c r="Q96" s="36"/>
      <c r="T96" s="29"/>
    </row>
    <row r="97" spans="1:20" s="2" customFormat="1" ht="30">
      <c r="A97" s="219"/>
      <c r="B97" s="220"/>
      <c r="C97" s="80" t="s">
        <v>150</v>
      </c>
      <c r="D97" s="76"/>
      <c r="E97" s="71" t="s">
        <v>151</v>
      </c>
      <c r="F97" s="100">
        <v>100</v>
      </c>
      <c r="G97" s="100">
        <f>+I97/H97*100</f>
        <v>0</v>
      </c>
      <c r="H97" s="101">
        <v>41168000</v>
      </c>
      <c r="I97" s="101">
        <v>0</v>
      </c>
      <c r="J97" s="102">
        <f>+H97-I97</f>
        <v>41168000</v>
      </c>
      <c r="K97" s="41"/>
      <c r="L97" s="9"/>
      <c r="M97" s="47"/>
      <c r="N97" s="47"/>
      <c r="O97" s="48"/>
      <c r="P97" s="36"/>
      <c r="Q97" s="36"/>
      <c r="T97" s="29"/>
    </row>
    <row r="98" spans="1:20" s="2" customFormat="1" ht="18">
      <c r="A98" s="219"/>
      <c r="B98" s="221"/>
      <c r="C98" s="223" t="s">
        <v>21</v>
      </c>
      <c r="D98" s="212"/>
      <c r="E98" s="212"/>
      <c r="F98" s="212"/>
      <c r="G98" s="212"/>
      <c r="H98" s="104">
        <f>SUM(H93:H97)</f>
        <v>260000000</v>
      </c>
      <c r="I98" s="72"/>
      <c r="J98" s="202">
        <f>+H98-I99</f>
        <v>83300604</v>
      </c>
      <c r="K98" s="61"/>
      <c r="L98" s="9"/>
      <c r="M98" s="47">
        <v>630821</v>
      </c>
      <c r="N98" s="47"/>
      <c r="O98" s="48"/>
      <c r="P98" s="36"/>
      <c r="Q98" s="36"/>
      <c r="T98" s="29"/>
    </row>
    <row r="99" spans="1:20" s="2" customFormat="1" ht="18">
      <c r="A99" s="219"/>
      <c r="B99" s="221"/>
      <c r="C99" s="212" t="s">
        <v>22</v>
      </c>
      <c r="D99" s="212"/>
      <c r="E99" s="212"/>
      <c r="F99" s="212"/>
      <c r="G99" s="212"/>
      <c r="H99" s="212"/>
      <c r="I99" s="104">
        <f>SUM(I93:I98)</f>
        <v>176699396</v>
      </c>
      <c r="J99" s="202"/>
      <c r="K99" s="21"/>
      <c r="L99" s="9"/>
      <c r="M99" s="47">
        <v>4107244</v>
      </c>
      <c r="N99" s="47"/>
      <c r="O99" s="48"/>
      <c r="P99" s="36"/>
      <c r="Q99" s="36"/>
      <c r="T99" s="29"/>
    </row>
    <row r="100" spans="1:20" s="2" customFormat="1" ht="18">
      <c r="A100" s="219"/>
      <c r="B100" s="222"/>
      <c r="C100" s="213" t="s">
        <v>23</v>
      </c>
      <c r="D100" s="213"/>
      <c r="E100" s="213"/>
      <c r="F100" s="213"/>
      <c r="G100" s="213"/>
      <c r="H100" s="213"/>
      <c r="I100" s="115">
        <f>+I99/H98</f>
        <v>0.6796130615384616</v>
      </c>
      <c r="J100" s="202"/>
      <c r="K100" s="41">
        <v>80</v>
      </c>
      <c r="L100" s="9"/>
      <c r="M100" s="51"/>
      <c r="N100" s="14">
        <f>SUM(M93:N99)</f>
        <v>4958379</v>
      </c>
      <c r="O100" s="15">
        <f>SUM(O93:O99)</f>
        <v>334406</v>
      </c>
      <c r="P100" s="36"/>
      <c r="Q100" s="36"/>
      <c r="T100" s="29"/>
    </row>
    <row r="101" spans="1:20" s="2" customFormat="1" ht="23.25" customHeight="1">
      <c r="A101" s="219"/>
      <c r="B101" s="209" t="s">
        <v>0</v>
      </c>
      <c r="C101" s="205" t="s">
        <v>2</v>
      </c>
      <c r="D101" s="205" t="s">
        <v>18</v>
      </c>
      <c r="E101" s="205" t="s">
        <v>3</v>
      </c>
      <c r="F101" s="205" t="s">
        <v>6</v>
      </c>
      <c r="G101" s="205"/>
      <c r="H101" s="210" t="s">
        <v>7</v>
      </c>
      <c r="I101" s="210"/>
      <c r="J101" s="211"/>
      <c r="K101" s="41"/>
      <c r="L101" s="9"/>
      <c r="M101" s="51"/>
      <c r="N101" s="14"/>
      <c r="O101" s="15"/>
      <c r="P101" s="36"/>
      <c r="Q101" s="36"/>
      <c r="T101" s="29"/>
    </row>
    <row r="102" spans="1:20" s="2" customFormat="1" ht="44.25" customHeight="1">
      <c r="A102" s="219"/>
      <c r="B102" s="209"/>
      <c r="C102" s="218"/>
      <c r="D102" s="205"/>
      <c r="E102" s="205"/>
      <c r="F102" s="87" t="s">
        <v>8</v>
      </c>
      <c r="G102" s="87" t="s">
        <v>9</v>
      </c>
      <c r="H102" s="85" t="s">
        <v>10</v>
      </c>
      <c r="I102" s="85" t="s">
        <v>11</v>
      </c>
      <c r="J102" s="86" t="s">
        <v>12</v>
      </c>
      <c r="K102" s="41"/>
      <c r="L102" s="9"/>
      <c r="M102" s="51"/>
      <c r="N102" s="14"/>
      <c r="O102" s="15"/>
      <c r="P102" s="36"/>
      <c r="Q102" s="36"/>
      <c r="T102" s="29"/>
    </row>
    <row r="103" spans="1:20" s="2" customFormat="1" ht="50.25" customHeight="1">
      <c r="A103" s="219"/>
      <c r="B103" s="200" t="s">
        <v>160</v>
      </c>
      <c r="C103" s="82" t="s">
        <v>90</v>
      </c>
      <c r="D103" s="84"/>
      <c r="E103" s="71" t="s">
        <v>30</v>
      </c>
      <c r="F103" s="100">
        <v>37</v>
      </c>
      <c r="G103" s="100">
        <v>30</v>
      </c>
      <c r="H103" s="101">
        <v>0</v>
      </c>
      <c r="I103" s="101">
        <v>0</v>
      </c>
      <c r="J103" s="102">
        <f aca="true" t="shared" si="4" ref="J103:J108">+H103-I103</f>
        <v>0</v>
      </c>
      <c r="K103" s="41"/>
      <c r="L103" s="9"/>
      <c r="M103" s="51"/>
      <c r="N103" s="14"/>
      <c r="O103" s="15"/>
      <c r="P103" s="36"/>
      <c r="Q103" s="36"/>
      <c r="T103" s="29"/>
    </row>
    <row r="104" spans="1:20" s="2" customFormat="1" ht="45">
      <c r="A104" s="219"/>
      <c r="B104" s="200"/>
      <c r="C104" s="97" t="s">
        <v>91</v>
      </c>
      <c r="D104" s="84"/>
      <c r="E104" s="71" t="s">
        <v>95</v>
      </c>
      <c r="F104" s="100">
        <v>38</v>
      </c>
      <c r="G104" s="100">
        <v>32</v>
      </c>
      <c r="H104" s="101">
        <v>155191103</v>
      </c>
      <c r="I104" s="101">
        <v>55124322</v>
      </c>
      <c r="J104" s="102">
        <f t="shared" si="4"/>
        <v>100066781</v>
      </c>
      <c r="K104" s="41"/>
      <c r="L104" s="9"/>
      <c r="M104" s="51"/>
      <c r="N104" s="14"/>
      <c r="O104" s="15"/>
      <c r="P104" s="36"/>
      <c r="Q104" s="36"/>
      <c r="T104" s="29"/>
    </row>
    <row r="105" spans="1:20" s="2" customFormat="1" ht="45">
      <c r="A105" s="219"/>
      <c r="B105" s="200"/>
      <c r="C105" s="97" t="s">
        <v>92</v>
      </c>
      <c r="D105" s="84"/>
      <c r="E105" s="71" t="s">
        <v>40</v>
      </c>
      <c r="F105" s="100">
        <v>2</v>
      </c>
      <c r="G105" s="100">
        <v>1</v>
      </c>
      <c r="H105" s="101">
        <v>1341567811</v>
      </c>
      <c r="I105" s="101">
        <v>502000000</v>
      </c>
      <c r="J105" s="102">
        <f t="shared" si="4"/>
        <v>839567811</v>
      </c>
      <c r="K105" s="41"/>
      <c r="L105" s="9"/>
      <c r="M105" s="51"/>
      <c r="N105" s="14"/>
      <c r="O105" s="15"/>
      <c r="P105" s="36"/>
      <c r="Q105" s="36"/>
      <c r="T105" s="29"/>
    </row>
    <row r="106" spans="1:20" s="2" customFormat="1" ht="105.75" customHeight="1">
      <c r="A106" s="219"/>
      <c r="B106" s="200"/>
      <c r="C106" s="92" t="s">
        <v>93</v>
      </c>
      <c r="D106" s="84"/>
      <c r="E106" s="71" t="s">
        <v>96</v>
      </c>
      <c r="F106" s="100">
        <v>18</v>
      </c>
      <c r="G106" s="100">
        <v>12</v>
      </c>
      <c r="H106" s="101">
        <v>0</v>
      </c>
      <c r="I106" s="101">
        <v>0</v>
      </c>
      <c r="J106" s="102">
        <f t="shared" si="4"/>
        <v>0</v>
      </c>
      <c r="K106" s="41"/>
      <c r="L106" s="9"/>
      <c r="M106" s="51"/>
      <c r="N106" s="14"/>
      <c r="O106" s="15"/>
      <c r="P106" s="36"/>
      <c r="Q106" s="36"/>
      <c r="T106" s="70"/>
    </row>
    <row r="107" spans="1:20" s="2" customFormat="1" ht="33.75" customHeight="1">
      <c r="A107" s="219"/>
      <c r="B107" s="200"/>
      <c r="C107" s="92" t="s">
        <v>186</v>
      </c>
      <c r="D107" s="84"/>
      <c r="E107" s="71" t="s">
        <v>26</v>
      </c>
      <c r="F107" s="100">
        <v>3</v>
      </c>
      <c r="G107" s="100">
        <v>0</v>
      </c>
      <c r="H107" s="101"/>
      <c r="I107" s="101">
        <v>0</v>
      </c>
      <c r="J107" s="102">
        <f t="shared" si="4"/>
        <v>0</v>
      </c>
      <c r="K107" s="41"/>
      <c r="L107" s="9"/>
      <c r="M107" s="51"/>
      <c r="N107" s="14"/>
      <c r="O107" s="15"/>
      <c r="P107" s="36"/>
      <c r="Q107" s="36"/>
      <c r="T107" s="70"/>
    </row>
    <row r="108" spans="1:20" s="2" customFormat="1" ht="82.5" customHeight="1">
      <c r="A108" s="219"/>
      <c r="B108" s="200"/>
      <c r="C108" s="92" t="s">
        <v>94</v>
      </c>
      <c r="D108" s="84"/>
      <c r="E108" s="71" t="s">
        <v>97</v>
      </c>
      <c r="F108" s="100">
        <v>37</v>
      </c>
      <c r="G108" s="100">
        <v>35</v>
      </c>
      <c r="H108" s="101">
        <v>10542000</v>
      </c>
      <c r="I108" s="101"/>
      <c r="J108" s="102">
        <f t="shared" si="4"/>
        <v>10542000</v>
      </c>
      <c r="K108" s="41"/>
      <c r="L108" s="9"/>
      <c r="M108" s="51"/>
      <c r="N108" s="14"/>
      <c r="O108" s="15"/>
      <c r="P108" s="36"/>
      <c r="Q108" s="36"/>
      <c r="T108" s="29"/>
    </row>
    <row r="109" spans="1:20" s="2" customFormat="1" ht="23.25" customHeight="1">
      <c r="A109" s="219"/>
      <c r="B109" s="221"/>
      <c r="C109" s="212" t="s">
        <v>21</v>
      </c>
      <c r="D109" s="212"/>
      <c r="E109" s="212"/>
      <c r="F109" s="212"/>
      <c r="G109" s="212"/>
      <c r="H109" s="104">
        <f>SUM(H103:H108)</f>
        <v>1507300914</v>
      </c>
      <c r="I109" s="75"/>
      <c r="J109" s="226">
        <f>+H109-I110</f>
        <v>950176592</v>
      </c>
      <c r="K109" s="41"/>
      <c r="L109" s="9"/>
      <c r="M109" s="51"/>
      <c r="N109" s="14"/>
      <c r="O109" s="15"/>
      <c r="P109" s="36"/>
      <c r="Q109" s="36"/>
      <c r="T109" s="29"/>
    </row>
    <row r="110" spans="1:20" s="2" customFormat="1" ht="25.5" customHeight="1">
      <c r="A110" s="219"/>
      <c r="B110" s="221"/>
      <c r="C110" s="212" t="s">
        <v>22</v>
      </c>
      <c r="D110" s="212"/>
      <c r="E110" s="212"/>
      <c r="F110" s="212"/>
      <c r="G110" s="212"/>
      <c r="H110" s="212"/>
      <c r="I110" s="104">
        <f>SUM(I103:I109)</f>
        <v>557124322</v>
      </c>
      <c r="J110" s="226"/>
      <c r="K110" s="41"/>
      <c r="L110" s="9"/>
      <c r="M110" s="51"/>
      <c r="N110" s="14"/>
      <c r="O110" s="15"/>
      <c r="P110" s="36"/>
      <c r="Q110" s="36"/>
      <c r="T110" s="29"/>
    </row>
    <row r="111" spans="1:20" s="2" customFormat="1" ht="24.75" customHeight="1">
      <c r="A111" s="219"/>
      <c r="B111" s="221"/>
      <c r="C111" s="201" t="s">
        <v>23</v>
      </c>
      <c r="D111" s="201"/>
      <c r="E111" s="201"/>
      <c r="F111" s="201"/>
      <c r="G111" s="201"/>
      <c r="H111" s="201"/>
      <c r="I111" s="122">
        <f>+I110/H109</f>
        <v>0.369617185808991</v>
      </c>
      <c r="J111" s="226"/>
      <c r="K111" s="41"/>
      <c r="L111" s="9"/>
      <c r="M111" s="51"/>
      <c r="N111" s="14"/>
      <c r="O111" s="15"/>
      <c r="P111" s="36"/>
      <c r="Q111" s="36"/>
      <c r="T111" s="29"/>
    </row>
    <row r="112" spans="1:20" s="2" customFormat="1" ht="19.5" customHeight="1">
      <c r="A112" s="205" t="s">
        <v>37</v>
      </c>
      <c r="B112" s="209" t="s">
        <v>0</v>
      </c>
      <c r="C112" s="205" t="s">
        <v>2</v>
      </c>
      <c r="D112" s="205" t="s">
        <v>18</v>
      </c>
      <c r="E112" s="205" t="s">
        <v>3</v>
      </c>
      <c r="F112" s="205" t="s">
        <v>6</v>
      </c>
      <c r="G112" s="205"/>
      <c r="H112" s="210" t="s">
        <v>7</v>
      </c>
      <c r="I112" s="210"/>
      <c r="J112" s="211"/>
      <c r="K112" s="41"/>
      <c r="L112" s="9"/>
      <c r="M112" s="47"/>
      <c r="N112" s="47"/>
      <c r="O112" s="48"/>
      <c r="P112" s="36"/>
      <c r="Q112" s="36"/>
      <c r="T112" s="29"/>
    </row>
    <row r="113" spans="1:20" s="2" customFormat="1" ht="45.75" customHeight="1">
      <c r="A113" s="205"/>
      <c r="B113" s="209"/>
      <c r="C113" s="218"/>
      <c r="D113" s="205"/>
      <c r="E113" s="205"/>
      <c r="F113" s="87" t="s">
        <v>8</v>
      </c>
      <c r="G113" s="87" t="s">
        <v>9</v>
      </c>
      <c r="H113" s="85" t="s">
        <v>10</v>
      </c>
      <c r="I113" s="85" t="s">
        <v>11</v>
      </c>
      <c r="J113" s="86" t="s">
        <v>12</v>
      </c>
      <c r="K113" s="41"/>
      <c r="L113" s="9"/>
      <c r="M113" s="47"/>
      <c r="N113" s="47"/>
      <c r="O113" s="48"/>
      <c r="P113" s="36"/>
      <c r="Q113" s="36"/>
      <c r="T113" s="29"/>
    </row>
    <row r="114" spans="1:20" s="2" customFormat="1" ht="111" customHeight="1">
      <c r="A114" s="227" t="s">
        <v>98</v>
      </c>
      <c r="B114" s="216" t="s">
        <v>99</v>
      </c>
      <c r="C114" s="82" t="s">
        <v>100</v>
      </c>
      <c r="D114" s="91"/>
      <c r="E114" s="71" t="s">
        <v>30</v>
      </c>
      <c r="F114" s="100">
        <v>37</v>
      </c>
      <c r="G114" s="126">
        <v>37</v>
      </c>
      <c r="H114" s="135"/>
      <c r="I114" s="135"/>
      <c r="J114" s="135"/>
      <c r="K114" s="41"/>
      <c r="L114" s="9"/>
      <c r="M114" s="52">
        <v>951912</v>
      </c>
      <c r="N114" s="47">
        <v>69813</v>
      </c>
      <c r="O114" s="48">
        <v>412670</v>
      </c>
      <c r="P114" s="36"/>
      <c r="Q114" s="36"/>
      <c r="T114" s="29"/>
    </row>
    <row r="115" spans="1:20" s="2" customFormat="1" ht="50.25" customHeight="1">
      <c r="A115" s="228"/>
      <c r="B115" s="216"/>
      <c r="C115" s="82" t="s">
        <v>101</v>
      </c>
      <c r="D115" s="91"/>
      <c r="E115" s="71" t="s">
        <v>1</v>
      </c>
      <c r="F115" s="100">
        <v>60</v>
      </c>
      <c r="G115" s="127">
        <v>73.4</v>
      </c>
      <c r="H115" s="135"/>
      <c r="I115" s="135"/>
      <c r="J115" s="135"/>
      <c r="K115" s="41"/>
      <c r="L115" s="9"/>
      <c r="M115" s="52"/>
      <c r="N115" s="47"/>
      <c r="O115" s="48"/>
      <c r="P115" s="36"/>
      <c r="Q115" s="36"/>
      <c r="T115" s="77"/>
    </row>
    <row r="116" spans="1:20" s="2" customFormat="1" ht="48" customHeight="1">
      <c r="A116" s="228"/>
      <c r="B116" s="216"/>
      <c r="C116" s="82" t="s">
        <v>102</v>
      </c>
      <c r="D116" s="91"/>
      <c r="E116" s="71" t="s">
        <v>1</v>
      </c>
      <c r="F116" s="100">
        <v>70</v>
      </c>
      <c r="G116" s="126">
        <v>63</v>
      </c>
      <c r="H116" s="101">
        <v>28915200</v>
      </c>
      <c r="I116" s="101">
        <v>28915200</v>
      </c>
      <c r="J116" s="102">
        <f aca="true" t="shared" si="5" ref="J116:J124">+H116-I116</f>
        <v>0</v>
      </c>
      <c r="K116" s="41"/>
      <c r="L116" s="9"/>
      <c r="M116" s="52"/>
      <c r="N116" s="47"/>
      <c r="O116" s="48"/>
      <c r="P116" s="36"/>
      <c r="Q116" s="36"/>
      <c r="T116" s="29"/>
    </row>
    <row r="117" spans="1:20" s="2" customFormat="1" ht="48.75" customHeight="1">
      <c r="A117" s="228"/>
      <c r="B117" s="216"/>
      <c r="C117" s="80" t="s">
        <v>103</v>
      </c>
      <c r="D117" s="91"/>
      <c r="E117" s="71" t="s">
        <v>30</v>
      </c>
      <c r="F117" s="100">
        <v>37</v>
      </c>
      <c r="G117" s="126">
        <v>37</v>
      </c>
      <c r="H117" s="101">
        <v>16398666</v>
      </c>
      <c r="I117" s="101">
        <v>0</v>
      </c>
      <c r="J117" s="102">
        <f t="shared" si="5"/>
        <v>16398666</v>
      </c>
      <c r="K117" s="41"/>
      <c r="L117" s="9"/>
      <c r="M117" s="52"/>
      <c r="N117" s="47"/>
      <c r="O117" s="48"/>
      <c r="P117" s="36"/>
      <c r="Q117" s="36"/>
      <c r="T117" s="29"/>
    </row>
    <row r="118" spans="1:20" s="2" customFormat="1" ht="47.25" customHeight="1">
      <c r="A118" s="228"/>
      <c r="B118" s="216"/>
      <c r="C118" s="82" t="s">
        <v>104</v>
      </c>
      <c r="D118" s="91"/>
      <c r="E118" s="71" t="s">
        <v>31</v>
      </c>
      <c r="F118" s="100">
        <v>1</v>
      </c>
      <c r="G118" s="126">
        <v>1</v>
      </c>
      <c r="H118" s="101">
        <v>180021495</v>
      </c>
      <c r="I118" s="101">
        <v>43008527</v>
      </c>
      <c r="J118" s="102">
        <f t="shared" si="5"/>
        <v>137012968</v>
      </c>
      <c r="K118" s="41"/>
      <c r="L118" s="9"/>
      <c r="M118" s="52"/>
      <c r="N118" s="47"/>
      <c r="O118" s="48"/>
      <c r="P118" s="36"/>
      <c r="Q118" s="36"/>
      <c r="T118" s="29"/>
    </row>
    <row r="119" spans="1:20" s="2" customFormat="1" ht="47.25" customHeight="1">
      <c r="A119" s="228"/>
      <c r="B119" s="216"/>
      <c r="C119" s="80" t="s">
        <v>193</v>
      </c>
      <c r="D119" s="91"/>
      <c r="E119" s="71" t="s">
        <v>27</v>
      </c>
      <c r="F119" s="100">
        <v>1</v>
      </c>
      <c r="G119" s="126">
        <v>0</v>
      </c>
      <c r="H119" s="101">
        <v>20080000</v>
      </c>
      <c r="I119" s="101">
        <v>20080000</v>
      </c>
      <c r="J119" s="102">
        <f t="shared" si="5"/>
        <v>0</v>
      </c>
      <c r="K119" s="41"/>
      <c r="L119" s="9"/>
      <c r="M119" s="52"/>
      <c r="N119" s="47"/>
      <c r="O119" s="48"/>
      <c r="P119" s="36"/>
      <c r="Q119" s="36"/>
      <c r="T119" s="29"/>
    </row>
    <row r="120" spans="1:20" s="2" customFormat="1" ht="36" customHeight="1">
      <c r="A120" s="228"/>
      <c r="B120" s="216"/>
      <c r="C120" s="80" t="s">
        <v>105</v>
      </c>
      <c r="D120" s="91"/>
      <c r="E120" s="71" t="s">
        <v>117</v>
      </c>
      <c r="F120" s="100">
        <v>593</v>
      </c>
      <c r="G120" s="126">
        <v>778</v>
      </c>
      <c r="H120" s="101">
        <v>0</v>
      </c>
      <c r="I120" s="101">
        <v>0</v>
      </c>
      <c r="J120" s="102">
        <f t="shared" si="5"/>
        <v>0</v>
      </c>
      <c r="K120" s="41"/>
      <c r="L120" s="9"/>
      <c r="M120" s="52"/>
      <c r="N120" s="47"/>
      <c r="O120" s="48"/>
      <c r="P120" s="36"/>
      <c r="Q120" s="36"/>
      <c r="T120" s="29"/>
    </row>
    <row r="121" spans="1:20" s="2" customFormat="1" ht="99" customHeight="1">
      <c r="A121" s="228"/>
      <c r="B121" s="216"/>
      <c r="C121" s="82" t="s">
        <v>106</v>
      </c>
      <c r="D121" s="91"/>
      <c r="E121" s="71" t="s">
        <v>1</v>
      </c>
      <c r="F121" s="100">
        <v>40</v>
      </c>
      <c r="G121" s="126">
        <v>75</v>
      </c>
      <c r="H121" s="101">
        <v>0</v>
      </c>
      <c r="I121" s="101">
        <v>0</v>
      </c>
      <c r="J121" s="102">
        <f t="shared" si="5"/>
        <v>0</v>
      </c>
      <c r="K121" s="41"/>
      <c r="L121" s="9"/>
      <c r="M121" s="52"/>
      <c r="N121" s="47"/>
      <c r="O121" s="48"/>
      <c r="P121" s="36"/>
      <c r="Q121" s="36"/>
      <c r="T121" s="29"/>
    </row>
    <row r="122" spans="1:20" s="2" customFormat="1" ht="44.25" customHeight="1">
      <c r="A122" s="228"/>
      <c r="B122" s="216"/>
      <c r="C122" s="82" t="s">
        <v>107</v>
      </c>
      <c r="D122" s="91"/>
      <c r="E122" s="71" t="s">
        <v>118</v>
      </c>
      <c r="F122" s="100">
        <v>90</v>
      </c>
      <c r="G122" s="126">
        <v>90</v>
      </c>
      <c r="H122" s="101">
        <v>0</v>
      </c>
      <c r="I122" s="101">
        <v>0</v>
      </c>
      <c r="J122" s="102">
        <f t="shared" si="5"/>
        <v>0</v>
      </c>
      <c r="K122" s="41"/>
      <c r="L122" s="9"/>
      <c r="M122" s="52">
        <f>280554*2</f>
        <v>561108</v>
      </c>
      <c r="N122" s="47">
        <f>105137*2</f>
        <v>210274</v>
      </c>
      <c r="O122" s="48"/>
      <c r="P122" s="36"/>
      <c r="Q122" s="36"/>
      <c r="T122" s="29"/>
    </row>
    <row r="123" spans="1:20" s="2" customFormat="1" ht="55.5" customHeight="1">
      <c r="A123" s="228"/>
      <c r="B123" s="216"/>
      <c r="C123" s="82" t="s">
        <v>108</v>
      </c>
      <c r="D123" s="93"/>
      <c r="E123" s="71" t="s">
        <v>118</v>
      </c>
      <c r="F123" s="100">
        <v>60</v>
      </c>
      <c r="G123" s="126">
        <v>60</v>
      </c>
      <c r="H123" s="117">
        <v>0</v>
      </c>
      <c r="I123" s="101">
        <v>0</v>
      </c>
      <c r="J123" s="102">
        <f t="shared" si="5"/>
        <v>0</v>
      </c>
      <c r="K123" s="41"/>
      <c r="L123" s="9"/>
      <c r="M123" s="52">
        <v>425686</v>
      </c>
      <c r="N123" s="47">
        <v>63158</v>
      </c>
      <c r="O123" s="48"/>
      <c r="P123" s="36"/>
      <c r="Q123" s="36"/>
      <c r="T123" s="29"/>
    </row>
    <row r="124" spans="1:20" s="2" customFormat="1" ht="45">
      <c r="A124" s="228"/>
      <c r="B124" s="216"/>
      <c r="C124" s="80" t="s">
        <v>109</v>
      </c>
      <c r="D124" s="93"/>
      <c r="E124" s="128" t="s">
        <v>119</v>
      </c>
      <c r="F124" s="100">
        <v>1</v>
      </c>
      <c r="G124" s="126">
        <v>1</v>
      </c>
      <c r="H124" s="117">
        <v>130593208</v>
      </c>
      <c r="I124" s="101">
        <v>42547448</v>
      </c>
      <c r="J124" s="102">
        <f t="shared" si="5"/>
        <v>88045760</v>
      </c>
      <c r="K124" s="41"/>
      <c r="L124" s="9"/>
      <c r="M124" s="52"/>
      <c r="N124" s="47"/>
      <c r="O124" s="48"/>
      <c r="P124" s="36"/>
      <c r="Q124" s="36"/>
      <c r="T124" s="29"/>
    </row>
    <row r="125" spans="1:20" s="2" customFormat="1" ht="60">
      <c r="A125" s="228"/>
      <c r="B125" s="216"/>
      <c r="C125" s="80" t="s">
        <v>110</v>
      </c>
      <c r="D125" s="93"/>
      <c r="E125" s="71" t="s">
        <v>1</v>
      </c>
      <c r="F125" s="100">
        <v>100</v>
      </c>
      <c r="G125" s="126">
        <v>60</v>
      </c>
      <c r="H125" s="117">
        <v>0</v>
      </c>
      <c r="I125" s="101">
        <v>0</v>
      </c>
      <c r="J125" s="101">
        <f aca="true" t="shared" si="6" ref="J125:J132">+H125-I125</f>
        <v>0</v>
      </c>
      <c r="K125" s="41"/>
      <c r="L125" s="9"/>
      <c r="M125" s="52"/>
      <c r="N125" s="47"/>
      <c r="O125" s="48"/>
      <c r="P125" s="36"/>
      <c r="Q125" s="36"/>
      <c r="T125" s="29"/>
    </row>
    <row r="126" spans="1:20" s="2" customFormat="1" ht="45">
      <c r="A126" s="228"/>
      <c r="B126" s="216"/>
      <c r="C126" s="80" t="s">
        <v>111</v>
      </c>
      <c r="D126" s="93"/>
      <c r="E126" s="71" t="s">
        <v>1</v>
      </c>
      <c r="F126" s="100">
        <v>70</v>
      </c>
      <c r="G126" s="126">
        <v>60</v>
      </c>
      <c r="H126" s="135"/>
      <c r="I126" s="135"/>
      <c r="J126" s="135"/>
      <c r="K126" s="41"/>
      <c r="L126" s="9"/>
      <c r="M126" s="52"/>
      <c r="N126" s="47"/>
      <c r="O126" s="48"/>
      <c r="P126" s="36"/>
      <c r="Q126" s="36"/>
      <c r="T126" s="29"/>
    </row>
    <row r="127" spans="1:20" s="2" customFormat="1" ht="30">
      <c r="A127" s="228"/>
      <c r="B127" s="216"/>
      <c r="C127" s="80" t="s">
        <v>112</v>
      </c>
      <c r="D127" s="93"/>
      <c r="E127" s="71" t="s">
        <v>1</v>
      </c>
      <c r="F127" s="100">
        <v>70</v>
      </c>
      <c r="G127" s="126">
        <v>40</v>
      </c>
      <c r="H127" s="101">
        <v>5020000</v>
      </c>
      <c r="I127" s="101">
        <v>0</v>
      </c>
      <c r="J127" s="101">
        <f>+H127-I127</f>
        <v>5020000</v>
      </c>
      <c r="K127" s="41"/>
      <c r="L127" s="9"/>
      <c r="M127" s="52"/>
      <c r="N127" s="47"/>
      <c r="O127" s="48"/>
      <c r="P127" s="36"/>
      <c r="Q127" s="36"/>
      <c r="T127" s="29"/>
    </row>
    <row r="128" spans="1:20" s="2" customFormat="1" ht="45">
      <c r="A128" s="228"/>
      <c r="B128" s="216"/>
      <c r="C128" s="80" t="s">
        <v>198</v>
      </c>
      <c r="D128" s="93" t="s">
        <v>199</v>
      </c>
      <c r="E128" s="71" t="s">
        <v>1</v>
      </c>
      <c r="F128" s="100">
        <v>20</v>
      </c>
      <c r="G128" s="126">
        <v>5</v>
      </c>
      <c r="H128" s="101">
        <v>139200000</v>
      </c>
      <c r="I128" s="101">
        <v>0</v>
      </c>
      <c r="J128" s="101">
        <f>+H128-I128</f>
        <v>139200000</v>
      </c>
      <c r="K128" s="41"/>
      <c r="L128" s="9"/>
      <c r="M128" s="52"/>
      <c r="N128" s="47"/>
      <c r="O128" s="48"/>
      <c r="P128" s="36"/>
      <c r="Q128" s="36"/>
      <c r="T128" s="29"/>
    </row>
    <row r="129" spans="1:20" s="2" customFormat="1" ht="45">
      <c r="A129" s="228"/>
      <c r="B129" s="216"/>
      <c r="C129" s="80" t="s">
        <v>113</v>
      </c>
      <c r="D129" s="93"/>
      <c r="E129" s="71" t="s">
        <v>120</v>
      </c>
      <c r="F129" s="100">
        <v>1</v>
      </c>
      <c r="G129" s="126">
        <v>1</v>
      </c>
      <c r="H129" s="101">
        <v>12048000</v>
      </c>
      <c r="I129" s="101">
        <v>0</v>
      </c>
      <c r="J129" s="102">
        <f t="shared" si="6"/>
        <v>12048000</v>
      </c>
      <c r="K129" s="41"/>
      <c r="L129" s="9"/>
      <c r="M129" s="52"/>
      <c r="N129" s="47"/>
      <c r="O129" s="48"/>
      <c r="P129" s="36"/>
      <c r="Q129" s="36"/>
      <c r="T129" s="29"/>
    </row>
    <row r="130" spans="1:20" s="2" customFormat="1" ht="74.25" customHeight="1">
      <c r="A130" s="228"/>
      <c r="B130" s="216"/>
      <c r="C130" s="80" t="s">
        <v>114</v>
      </c>
      <c r="D130" s="93"/>
      <c r="E130" s="71" t="s">
        <v>121</v>
      </c>
      <c r="F130" s="100">
        <v>37</v>
      </c>
      <c r="G130" s="126">
        <v>37</v>
      </c>
      <c r="H130" s="101">
        <v>20095099</v>
      </c>
      <c r="I130" s="101">
        <v>0</v>
      </c>
      <c r="J130" s="102">
        <f t="shared" si="6"/>
        <v>20095099</v>
      </c>
      <c r="K130" s="41"/>
      <c r="L130" s="9"/>
      <c r="M130" s="52"/>
      <c r="N130" s="47"/>
      <c r="O130" s="48"/>
      <c r="P130" s="36"/>
      <c r="Q130" s="36"/>
      <c r="T130" s="29"/>
    </row>
    <row r="131" spans="1:20" s="2" customFormat="1" ht="33" customHeight="1">
      <c r="A131" s="228"/>
      <c r="B131" s="216"/>
      <c r="C131" s="80" t="s">
        <v>115</v>
      </c>
      <c r="D131" s="93"/>
      <c r="E131" s="71" t="s">
        <v>122</v>
      </c>
      <c r="F131" s="100">
        <v>80</v>
      </c>
      <c r="G131" s="126">
        <v>90</v>
      </c>
      <c r="H131" s="101">
        <v>75111806</v>
      </c>
      <c r="I131" s="101">
        <v>49660406</v>
      </c>
      <c r="J131" s="102">
        <f t="shared" si="6"/>
        <v>25451400</v>
      </c>
      <c r="K131" s="41"/>
      <c r="L131" s="9"/>
      <c r="M131" s="52"/>
      <c r="N131" s="47"/>
      <c r="O131" s="48"/>
      <c r="P131" s="36"/>
      <c r="Q131" s="36"/>
      <c r="T131" s="29"/>
    </row>
    <row r="132" spans="1:20" s="2" customFormat="1" ht="90">
      <c r="A132" s="228"/>
      <c r="B132" s="216"/>
      <c r="C132" s="80" t="s">
        <v>116</v>
      </c>
      <c r="D132" s="93"/>
      <c r="E132" s="71" t="s">
        <v>31</v>
      </c>
      <c r="F132" s="100">
        <v>1</v>
      </c>
      <c r="G132" s="126">
        <v>1</v>
      </c>
      <c r="H132" s="101">
        <v>819894392</v>
      </c>
      <c r="I132" s="101">
        <v>557373931</v>
      </c>
      <c r="J132" s="102">
        <f t="shared" si="6"/>
        <v>262520461</v>
      </c>
      <c r="K132" s="41"/>
      <c r="L132" s="9"/>
      <c r="M132" s="52"/>
      <c r="N132" s="47"/>
      <c r="O132" s="48"/>
      <c r="P132" s="36"/>
      <c r="Q132" s="36"/>
      <c r="T132" s="29"/>
    </row>
    <row r="133" spans="1:20" s="2" customFormat="1" ht="18">
      <c r="A133" s="228"/>
      <c r="B133" s="200"/>
      <c r="C133" s="230" t="s">
        <v>21</v>
      </c>
      <c r="D133" s="201"/>
      <c r="E133" s="201"/>
      <c r="F133" s="201"/>
      <c r="G133" s="201"/>
      <c r="H133" s="104">
        <f>SUM(H115:H132)</f>
        <v>1447377866</v>
      </c>
      <c r="I133" s="74"/>
      <c r="J133" s="202">
        <f>SUM(J115:J132)</f>
        <v>705792354</v>
      </c>
      <c r="K133" s="53"/>
      <c r="L133" s="9"/>
      <c r="M133" s="52"/>
      <c r="N133" s="47">
        <f>70091*2</f>
        <v>140182</v>
      </c>
      <c r="O133" s="48"/>
      <c r="P133" s="36"/>
      <c r="Q133" s="36"/>
      <c r="T133" s="29"/>
    </row>
    <row r="134" spans="1:20" s="2" customFormat="1" ht="18">
      <c r="A134" s="228"/>
      <c r="B134" s="200"/>
      <c r="C134" s="201" t="s">
        <v>22</v>
      </c>
      <c r="D134" s="201"/>
      <c r="E134" s="201"/>
      <c r="F134" s="201"/>
      <c r="G134" s="201"/>
      <c r="H134" s="201"/>
      <c r="I134" s="104">
        <f>SUM(I115:I133)</f>
        <v>741585512</v>
      </c>
      <c r="J134" s="202"/>
      <c r="K134" s="21">
        <v>29</v>
      </c>
      <c r="L134" s="9"/>
      <c r="M134" s="52"/>
      <c r="N134" s="47"/>
      <c r="O134" s="48"/>
      <c r="P134" s="36"/>
      <c r="Q134" s="36"/>
      <c r="T134" s="29"/>
    </row>
    <row r="135" spans="1:20" s="2" customFormat="1" ht="18">
      <c r="A135" s="228"/>
      <c r="B135" s="200"/>
      <c r="C135" s="201" t="s">
        <v>23</v>
      </c>
      <c r="D135" s="201"/>
      <c r="E135" s="201"/>
      <c r="F135" s="201"/>
      <c r="G135" s="201"/>
      <c r="H135" s="201"/>
      <c r="I135" s="115">
        <f>+I134/H133</f>
        <v>0.5123648284393483</v>
      </c>
      <c r="J135" s="202"/>
      <c r="K135" s="41"/>
      <c r="L135" s="9"/>
      <c r="M135" s="19">
        <f>SUM(M114:M134)</f>
        <v>1938706</v>
      </c>
      <c r="N135" s="19">
        <f>SUM(N114:N134)</f>
        <v>483427</v>
      </c>
      <c r="O135" s="54">
        <f>SUM(O114:O134)</f>
        <v>412670</v>
      </c>
      <c r="P135" s="36"/>
      <c r="Q135" s="36"/>
      <c r="T135" s="29"/>
    </row>
    <row r="136" spans="1:20" s="2" customFormat="1" ht="21.75" customHeight="1">
      <c r="A136" s="228"/>
      <c r="B136" s="209" t="s">
        <v>0</v>
      </c>
      <c r="C136" s="205" t="s">
        <v>2</v>
      </c>
      <c r="D136" s="205" t="s">
        <v>18</v>
      </c>
      <c r="E136" s="205" t="s">
        <v>3</v>
      </c>
      <c r="F136" s="205" t="s">
        <v>6</v>
      </c>
      <c r="G136" s="205"/>
      <c r="H136" s="210" t="s">
        <v>7</v>
      </c>
      <c r="I136" s="210"/>
      <c r="J136" s="211"/>
      <c r="K136" s="41"/>
      <c r="L136" s="9"/>
      <c r="M136" s="47"/>
      <c r="N136" s="47"/>
      <c r="O136" s="48"/>
      <c r="P136" s="36"/>
      <c r="Q136" s="36"/>
      <c r="T136" s="29"/>
    </row>
    <row r="137" spans="1:20" s="2" customFormat="1" ht="48" customHeight="1">
      <c r="A137" s="228"/>
      <c r="B137" s="209"/>
      <c r="C137" s="218"/>
      <c r="D137" s="205"/>
      <c r="E137" s="205"/>
      <c r="F137" s="87" t="s">
        <v>8</v>
      </c>
      <c r="G137" s="87" t="s">
        <v>9</v>
      </c>
      <c r="H137" s="85" t="s">
        <v>10</v>
      </c>
      <c r="I137" s="85" t="s">
        <v>11</v>
      </c>
      <c r="J137" s="86" t="s">
        <v>12</v>
      </c>
      <c r="K137" s="41"/>
      <c r="L137" s="9"/>
      <c r="M137" s="47"/>
      <c r="N137" s="47"/>
      <c r="O137" s="48"/>
      <c r="P137" s="36"/>
      <c r="Q137" s="36"/>
      <c r="T137" s="29"/>
    </row>
    <row r="138" spans="1:20" s="2" customFormat="1" ht="75">
      <c r="A138" s="228"/>
      <c r="B138" s="216" t="s">
        <v>123</v>
      </c>
      <c r="C138" s="97" t="s">
        <v>124</v>
      </c>
      <c r="D138" s="91"/>
      <c r="E138" s="71" t="s">
        <v>1</v>
      </c>
      <c r="F138" s="100">
        <v>100</v>
      </c>
      <c r="G138" s="107">
        <v>60</v>
      </c>
      <c r="H138" s="106">
        <v>55171881</v>
      </c>
      <c r="I138" s="106">
        <v>47234837</v>
      </c>
      <c r="J138" s="102">
        <f aca="true" t="shared" si="7" ref="J138:J143">+H138-I138</f>
        <v>7937044</v>
      </c>
      <c r="K138" s="41"/>
      <c r="L138" s="9"/>
      <c r="M138" s="47">
        <v>232514</v>
      </c>
      <c r="N138" s="47">
        <v>77615</v>
      </c>
      <c r="O138" s="48">
        <v>233394</v>
      </c>
      <c r="P138" s="36">
        <v>18676636</v>
      </c>
      <c r="Q138" s="36">
        <v>282726</v>
      </c>
      <c r="R138" s="2">
        <f>+P138/2</f>
        <v>9338318</v>
      </c>
      <c r="S138" s="2">
        <f>+Q138/2</f>
        <v>141363</v>
      </c>
      <c r="T138" s="29"/>
    </row>
    <row r="139" spans="1:20" s="2" customFormat="1" ht="30">
      <c r="A139" s="228"/>
      <c r="B139" s="216"/>
      <c r="C139" s="97" t="s">
        <v>181</v>
      </c>
      <c r="D139" s="91"/>
      <c r="E139" s="71" t="s">
        <v>1</v>
      </c>
      <c r="F139" s="100">
        <v>50</v>
      </c>
      <c r="G139" s="107">
        <v>15</v>
      </c>
      <c r="H139" s="106">
        <v>15196595</v>
      </c>
      <c r="I139" s="106">
        <v>11729017</v>
      </c>
      <c r="J139" s="102">
        <f t="shared" si="7"/>
        <v>3467578</v>
      </c>
      <c r="K139" s="41"/>
      <c r="L139" s="9"/>
      <c r="M139" s="47"/>
      <c r="N139" s="47"/>
      <c r="O139" s="48"/>
      <c r="P139" s="36"/>
      <c r="Q139" s="36"/>
      <c r="T139" s="29"/>
    </row>
    <row r="140" spans="1:20" s="2" customFormat="1" ht="30.75" customHeight="1">
      <c r="A140" s="228"/>
      <c r="B140" s="216"/>
      <c r="C140" s="97" t="s">
        <v>159</v>
      </c>
      <c r="D140" s="91"/>
      <c r="E140" s="71" t="s">
        <v>1</v>
      </c>
      <c r="F140" s="100">
        <v>100</v>
      </c>
      <c r="G140" s="107">
        <v>40</v>
      </c>
      <c r="H140" s="106">
        <v>404344391</v>
      </c>
      <c r="I140" s="106">
        <v>185703456</v>
      </c>
      <c r="J140" s="102">
        <f t="shared" si="7"/>
        <v>218640935</v>
      </c>
      <c r="K140" s="41"/>
      <c r="L140" s="9"/>
      <c r="M140" s="47"/>
      <c r="N140" s="47"/>
      <c r="O140" s="48"/>
      <c r="P140" s="36"/>
      <c r="Q140" s="36"/>
      <c r="T140" s="29"/>
    </row>
    <row r="141" spans="1:20" s="2" customFormat="1" ht="47.25" customHeight="1">
      <c r="A141" s="228"/>
      <c r="B141" s="216"/>
      <c r="C141" s="92" t="s">
        <v>182</v>
      </c>
      <c r="D141" s="91"/>
      <c r="E141" s="71" t="s">
        <v>1</v>
      </c>
      <c r="F141" s="100">
        <v>100</v>
      </c>
      <c r="G141" s="107">
        <v>40</v>
      </c>
      <c r="H141" s="106">
        <v>2868026</v>
      </c>
      <c r="I141" s="106">
        <v>0</v>
      </c>
      <c r="J141" s="102">
        <f t="shared" si="7"/>
        <v>2868026</v>
      </c>
      <c r="K141" s="41"/>
      <c r="L141" s="9"/>
      <c r="M141" s="47"/>
      <c r="N141" s="47"/>
      <c r="O141" s="48"/>
      <c r="P141" s="36"/>
      <c r="Q141" s="36"/>
      <c r="T141" s="29"/>
    </row>
    <row r="142" spans="1:20" s="2" customFormat="1" ht="30">
      <c r="A142" s="228"/>
      <c r="B142" s="216"/>
      <c r="C142" s="97" t="s">
        <v>125</v>
      </c>
      <c r="D142" s="91"/>
      <c r="E142" s="71" t="s">
        <v>1</v>
      </c>
      <c r="F142" s="100">
        <v>100</v>
      </c>
      <c r="G142" s="107">
        <v>60</v>
      </c>
      <c r="H142" s="102">
        <v>150000000</v>
      </c>
      <c r="I142" s="109">
        <v>0</v>
      </c>
      <c r="J142" s="102">
        <f t="shared" si="7"/>
        <v>150000000</v>
      </c>
      <c r="K142" s="41"/>
      <c r="L142" s="9"/>
      <c r="M142" s="47"/>
      <c r="N142" s="47"/>
      <c r="O142" s="48"/>
      <c r="P142" s="36"/>
      <c r="Q142" s="36"/>
      <c r="T142" s="29"/>
    </row>
    <row r="143" spans="1:20" s="2" customFormat="1" ht="30">
      <c r="A143" s="228"/>
      <c r="B143" s="216"/>
      <c r="C143" s="97" t="s">
        <v>126</v>
      </c>
      <c r="D143" s="91"/>
      <c r="E143" s="71" t="s">
        <v>127</v>
      </c>
      <c r="F143" s="100">
        <v>1</v>
      </c>
      <c r="G143" s="111">
        <v>0.5</v>
      </c>
      <c r="H143" s="106">
        <v>0</v>
      </c>
      <c r="I143" s="106">
        <v>0</v>
      </c>
      <c r="J143" s="102">
        <f t="shared" si="7"/>
        <v>0</v>
      </c>
      <c r="K143" s="41"/>
      <c r="L143" s="9"/>
      <c r="M143" s="47"/>
      <c r="N143" s="47"/>
      <c r="O143" s="48"/>
      <c r="P143" s="36"/>
      <c r="Q143" s="36"/>
      <c r="T143" s="29"/>
    </row>
    <row r="144" spans="1:20" s="2" customFormat="1" ht="18">
      <c r="A144" s="228"/>
      <c r="B144" s="221"/>
      <c r="C144" s="201" t="s">
        <v>21</v>
      </c>
      <c r="D144" s="201"/>
      <c r="E144" s="201"/>
      <c r="F144" s="201"/>
      <c r="G144" s="201"/>
      <c r="H144" s="104">
        <f>SUM(H138:H143)</f>
        <v>627580893</v>
      </c>
      <c r="I144" s="74"/>
      <c r="J144" s="202">
        <f>+H144-I145</f>
        <v>382913583</v>
      </c>
      <c r="K144" s="61"/>
      <c r="L144" s="9"/>
      <c r="M144" s="47">
        <v>340670</v>
      </c>
      <c r="N144" s="47"/>
      <c r="O144" s="48"/>
      <c r="P144" s="36">
        <v>282726</v>
      </c>
      <c r="Q144" s="36"/>
      <c r="R144" s="2">
        <f>+P144/2</f>
        <v>141363</v>
      </c>
      <c r="S144" s="2">
        <f>+Q144/2</f>
        <v>0</v>
      </c>
      <c r="T144" s="9"/>
    </row>
    <row r="145" spans="1:19" s="2" customFormat="1" ht="18">
      <c r="A145" s="228"/>
      <c r="B145" s="221"/>
      <c r="C145" s="201" t="s">
        <v>22</v>
      </c>
      <c r="D145" s="201"/>
      <c r="E145" s="201"/>
      <c r="F145" s="201"/>
      <c r="G145" s="201"/>
      <c r="H145" s="201"/>
      <c r="I145" s="104">
        <f>SUM(I138:I144)</f>
        <v>244667310</v>
      </c>
      <c r="J145" s="202"/>
      <c r="K145" s="21">
        <v>31</v>
      </c>
      <c r="L145" s="9"/>
      <c r="M145" s="47">
        <v>425686</v>
      </c>
      <c r="N145" s="47"/>
      <c r="O145" s="48"/>
      <c r="P145" s="36">
        <v>141363</v>
      </c>
      <c r="Q145" s="36"/>
      <c r="R145" s="2">
        <f>+P145/2</f>
        <v>70681.5</v>
      </c>
      <c r="S145" s="2">
        <f>+Q145/2</f>
        <v>0</v>
      </c>
    </row>
    <row r="146" spans="1:20" s="2" customFormat="1" ht="18">
      <c r="A146" s="229"/>
      <c r="B146" s="221"/>
      <c r="C146" s="201" t="s">
        <v>23</v>
      </c>
      <c r="D146" s="201"/>
      <c r="E146" s="201"/>
      <c r="F146" s="201"/>
      <c r="G146" s="201"/>
      <c r="H146" s="201"/>
      <c r="I146" s="115">
        <f>+I145/H144</f>
        <v>0.3898578059482126</v>
      </c>
      <c r="J146" s="202"/>
      <c r="K146" s="41"/>
      <c r="L146" s="9"/>
      <c r="M146" s="19"/>
      <c r="N146" s="19">
        <f>SUM(M138:N145)</f>
        <v>1076485</v>
      </c>
      <c r="O146" s="19">
        <f>SUM(O138:O145)</f>
        <v>233394</v>
      </c>
      <c r="P146" s="19"/>
      <c r="Q146" s="19">
        <f>SUM(P138:Q145)</f>
        <v>19383451</v>
      </c>
      <c r="R146" s="2">
        <f>+Q146/2</f>
        <v>9691725.5</v>
      </c>
      <c r="S146" s="19">
        <f>SUM(R138:S145)</f>
        <v>9691725.5</v>
      </c>
      <c r="T146" s="29"/>
    </row>
    <row r="147" spans="1:20" s="2" customFormat="1" ht="19.5" customHeight="1">
      <c r="A147" s="218" t="s">
        <v>37</v>
      </c>
      <c r="B147" s="224" t="s">
        <v>0</v>
      </c>
      <c r="C147" s="205" t="s">
        <v>2</v>
      </c>
      <c r="D147" s="205" t="s">
        <v>18</v>
      </c>
      <c r="E147" s="205" t="s">
        <v>3</v>
      </c>
      <c r="F147" s="205" t="s">
        <v>6</v>
      </c>
      <c r="G147" s="205"/>
      <c r="H147" s="210" t="s">
        <v>7</v>
      </c>
      <c r="I147" s="210"/>
      <c r="J147" s="211"/>
      <c r="K147" s="41"/>
      <c r="L147" s="9"/>
      <c r="M147" s="47"/>
      <c r="N147" s="47"/>
      <c r="O147" s="48"/>
      <c r="P147" s="36"/>
      <c r="Q147" s="36"/>
      <c r="T147" s="29"/>
    </row>
    <row r="148" spans="1:20" s="2" customFormat="1" ht="50.25" customHeight="1">
      <c r="A148" s="232"/>
      <c r="B148" s="231"/>
      <c r="C148" s="205"/>
      <c r="D148" s="205"/>
      <c r="E148" s="205"/>
      <c r="F148" s="87" t="s">
        <v>8</v>
      </c>
      <c r="G148" s="87" t="s">
        <v>9</v>
      </c>
      <c r="H148" s="85" t="s">
        <v>10</v>
      </c>
      <c r="I148" s="85" t="s">
        <v>11</v>
      </c>
      <c r="J148" s="86" t="s">
        <v>12</v>
      </c>
      <c r="K148" s="41"/>
      <c r="L148" s="9"/>
      <c r="M148" s="47"/>
      <c r="N148" s="47"/>
      <c r="O148" s="48"/>
      <c r="P148" s="36"/>
      <c r="Q148" s="36"/>
      <c r="T148" s="29"/>
    </row>
    <row r="149" spans="1:20" s="2" customFormat="1" ht="22.5" customHeight="1">
      <c r="A149" s="200" t="s">
        <v>137</v>
      </c>
      <c r="B149" s="200" t="s">
        <v>128</v>
      </c>
      <c r="C149" s="80" t="s">
        <v>129</v>
      </c>
      <c r="D149" s="93"/>
      <c r="E149" s="71" t="s">
        <v>132</v>
      </c>
      <c r="F149" s="100">
        <v>10</v>
      </c>
      <c r="G149" s="100">
        <v>0</v>
      </c>
      <c r="H149" s="101">
        <v>23431352</v>
      </c>
      <c r="I149" s="101">
        <v>21357572</v>
      </c>
      <c r="J149" s="102">
        <f aca="true" t="shared" si="8" ref="J149:J154">+H149-I149</f>
        <v>2073780</v>
      </c>
      <c r="K149" s="41"/>
      <c r="L149" s="9"/>
      <c r="M149" s="47"/>
      <c r="N149" s="47"/>
      <c r="O149" s="48"/>
      <c r="P149" s="36"/>
      <c r="Q149" s="36"/>
      <c r="T149" s="29"/>
    </row>
    <row r="150" spans="1:20" s="2" customFormat="1" ht="46.5" customHeight="1">
      <c r="A150" s="200"/>
      <c r="B150" s="200"/>
      <c r="C150" s="80" t="s">
        <v>130</v>
      </c>
      <c r="D150" s="93"/>
      <c r="E150" s="71" t="s">
        <v>133</v>
      </c>
      <c r="F150" s="100">
        <v>200</v>
      </c>
      <c r="G150" s="100">
        <v>100</v>
      </c>
      <c r="H150" s="101">
        <v>5122408</v>
      </c>
      <c r="I150" s="101">
        <v>0</v>
      </c>
      <c r="J150" s="102">
        <f>+H150-I150</f>
        <v>5122408</v>
      </c>
      <c r="K150" s="41"/>
      <c r="L150" s="9"/>
      <c r="M150" s="47"/>
      <c r="N150" s="47"/>
      <c r="O150" s="48"/>
      <c r="P150" s="36"/>
      <c r="Q150" s="36"/>
      <c r="T150" s="29"/>
    </row>
    <row r="151" spans="1:20" s="2" customFormat="1" ht="39.75" customHeight="1">
      <c r="A151" s="200"/>
      <c r="B151" s="200"/>
      <c r="C151" s="80" t="s">
        <v>131</v>
      </c>
      <c r="D151" s="93"/>
      <c r="E151" s="71" t="s">
        <v>134</v>
      </c>
      <c r="F151" s="100">
        <v>50</v>
      </c>
      <c r="G151" s="100">
        <v>0</v>
      </c>
      <c r="H151" s="101">
        <v>0</v>
      </c>
      <c r="I151" s="101">
        <v>0</v>
      </c>
      <c r="J151" s="102">
        <f>+H151-I151</f>
        <v>0</v>
      </c>
      <c r="K151" s="41"/>
      <c r="L151" s="9"/>
      <c r="M151" s="47"/>
      <c r="N151" s="47"/>
      <c r="O151" s="48"/>
      <c r="P151" s="36"/>
      <c r="Q151" s="36"/>
      <c r="T151" s="29"/>
    </row>
    <row r="152" spans="1:20" s="2" customFormat="1" ht="48.75" customHeight="1">
      <c r="A152" s="200"/>
      <c r="B152" s="200"/>
      <c r="C152" s="80" t="s">
        <v>183</v>
      </c>
      <c r="D152" s="93"/>
      <c r="E152" s="71" t="s">
        <v>184</v>
      </c>
      <c r="F152" s="100">
        <v>1</v>
      </c>
      <c r="G152" s="100">
        <v>0</v>
      </c>
      <c r="H152" s="101">
        <v>10040000</v>
      </c>
      <c r="I152" s="101">
        <v>10040000</v>
      </c>
      <c r="J152" s="102">
        <f>+H152-I152</f>
        <v>0</v>
      </c>
      <c r="K152" s="41"/>
      <c r="L152" s="9"/>
      <c r="M152" s="47"/>
      <c r="N152" s="47"/>
      <c r="O152" s="48"/>
      <c r="P152" s="36"/>
      <c r="Q152" s="36"/>
      <c r="T152" s="29"/>
    </row>
    <row r="153" spans="1:20" s="2" customFormat="1" ht="37.5" customHeight="1">
      <c r="A153" s="200"/>
      <c r="B153" s="200"/>
      <c r="C153" s="76" t="s">
        <v>153</v>
      </c>
      <c r="D153" s="76"/>
      <c r="E153" s="71" t="s">
        <v>154</v>
      </c>
      <c r="F153" s="100">
        <v>3</v>
      </c>
      <c r="G153" s="100">
        <v>0</v>
      </c>
      <c r="H153" s="101">
        <v>3825240</v>
      </c>
      <c r="I153" s="101">
        <v>0</v>
      </c>
      <c r="J153" s="102">
        <f t="shared" si="8"/>
        <v>3825240</v>
      </c>
      <c r="K153" s="41"/>
      <c r="L153" s="9"/>
      <c r="M153" s="47"/>
      <c r="N153" s="47"/>
      <c r="O153" s="48"/>
      <c r="P153" s="36"/>
      <c r="Q153" s="36"/>
      <c r="T153" s="29"/>
    </row>
    <row r="154" spans="1:20" s="2" customFormat="1" ht="22.5" customHeight="1">
      <c r="A154" s="200"/>
      <c r="B154" s="200"/>
      <c r="C154" s="76" t="s">
        <v>155</v>
      </c>
      <c r="D154" s="76"/>
      <c r="E154" s="71" t="s">
        <v>156</v>
      </c>
      <c r="F154" s="100">
        <v>1</v>
      </c>
      <c r="G154" s="100">
        <v>1</v>
      </c>
      <c r="H154" s="101">
        <v>5421600</v>
      </c>
      <c r="I154" s="101">
        <v>5421600</v>
      </c>
      <c r="J154" s="102">
        <f t="shared" si="8"/>
        <v>0</v>
      </c>
      <c r="K154" s="41"/>
      <c r="L154" s="9"/>
      <c r="M154" s="47"/>
      <c r="N154" s="47"/>
      <c r="O154" s="48"/>
      <c r="P154" s="36"/>
      <c r="Q154" s="36"/>
      <c r="T154" s="29"/>
    </row>
    <row r="155" spans="1:20" s="2" customFormat="1" ht="31.5" customHeight="1">
      <c r="A155" s="200"/>
      <c r="B155" s="200"/>
      <c r="C155" s="76" t="s">
        <v>157</v>
      </c>
      <c r="D155" s="93"/>
      <c r="E155" s="71" t="s">
        <v>158</v>
      </c>
      <c r="F155" s="100">
        <v>1</v>
      </c>
      <c r="G155" s="100">
        <v>1</v>
      </c>
      <c r="H155" s="101">
        <v>85340000</v>
      </c>
      <c r="I155" s="101">
        <v>5020000</v>
      </c>
      <c r="J155" s="102">
        <f>+H155-I155</f>
        <v>80320000</v>
      </c>
      <c r="K155" s="41"/>
      <c r="L155" s="9"/>
      <c r="M155" s="47"/>
      <c r="N155" s="47"/>
      <c r="O155" s="48"/>
      <c r="P155" s="36"/>
      <c r="Q155" s="36"/>
      <c r="T155" s="29"/>
    </row>
    <row r="156" spans="1:20" s="2" customFormat="1" ht="31.5" customHeight="1">
      <c r="A156" s="200"/>
      <c r="B156" s="200"/>
      <c r="C156" s="76" t="s">
        <v>187</v>
      </c>
      <c r="D156" s="93"/>
      <c r="E156" s="71" t="s">
        <v>119</v>
      </c>
      <c r="F156" s="100">
        <v>1</v>
      </c>
      <c r="G156" s="100">
        <v>1</v>
      </c>
      <c r="H156" s="101">
        <v>6947680</v>
      </c>
      <c r="I156" s="101">
        <v>0</v>
      </c>
      <c r="J156" s="102">
        <f>+H156-I156</f>
        <v>6947680</v>
      </c>
      <c r="K156" s="41"/>
      <c r="L156" s="9"/>
      <c r="M156" s="47"/>
      <c r="N156" s="47"/>
      <c r="O156" s="48"/>
      <c r="P156" s="36"/>
      <c r="Q156" s="36"/>
      <c r="T156" s="29"/>
    </row>
    <row r="157" spans="1:20" s="2" customFormat="1" ht="18">
      <c r="A157" s="200"/>
      <c r="B157" s="221"/>
      <c r="C157" s="76" t="s">
        <v>135</v>
      </c>
      <c r="D157" s="93"/>
      <c r="E157" s="71" t="s">
        <v>136</v>
      </c>
      <c r="F157" s="100">
        <v>1</v>
      </c>
      <c r="G157" s="100">
        <v>0</v>
      </c>
      <c r="H157" s="101">
        <v>67642680</v>
      </c>
      <c r="I157" s="101">
        <v>0</v>
      </c>
      <c r="J157" s="102">
        <f>+H157-I157</f>
        <v>67642680</v>
      </c>
      <c r="K157" s="41"/>
      <c r="L157" s="9"/>
      <c r="M157" s="47"/>
      <c r="N157" s="47"/>
      <c r="O157" s="48"/>
      <c r="P157" s="36"/>
      <c r="Q157" s="36"/>
      <c r="T157" s="29"/>
    </row>
    <row r="158" spans="1:20" s="2" customFormat="1" ht="30">
      <c r="A158" s="200"/>
      <c r="B158" s="221"/>
      <c r="C158" s="80" t="s">
        <v>150</v>
      </c>
      <c r="D158" s="76"/>
      <c r="E158" s="71" t="s">
        <v>151</v>
      </c>
      <c r="F158" s="100">
        <v>100</v>
      </c>
      <c r="G158" s="100">
        <f>+I158/H158*100</f>
        <v>100</v>
      </c>
      <c r="H158" s="101">
        <v>2909592</v>
      </c>
      <c r="I158" s="101">
        <v>2909592</v>
      </c>
      <c r="J158" s="102">
        <f>+H158-I158</f>
        <v>0</v>
      </c>
      <c r="K158" s="41"/>
      <c r="L158" s="9"/>
      <c r="M158" s="47"/>
      <c r="N158" s="47"/>
      <c r="O158" s="48"/>
      <c r="P158" s="36"/>
      <c r="Q158" s="36"/>
      <c r="T158" s="29"/>
    </row>
    <row r="159" spans="1:20" s="2" customFormat="1" ht="18">
      <c r="A159" s="200"/>
      <c r="B159" s="221"/>
      <c r="C159" s="201" t="s">
        <v>21</v>
      </c>
      <c r="D159" s="201"/>
      <c r="E159" s="201"/>
      <c r="F159" s="201"/>
      <c r="G159" s="201"/>
      <c r="H159" s="104">
        <f>SUM(H149:H158)</f>
        <v>210680552</v>
      </c>
      <c r="I159" s="74"/>
      <c r="J159" s="202">
        <f>SUM(J149:J158)</f>
        <v>165931788</v>
      </c>
      <c r="K159" s="55"/>
      <c r="L159" s="9"/>
      <c r="M159" s="47"/>
      <c r="N159" s="47"/>
      <c r="O159" s="48"/>
      <c r="P159" s="36"/>
      <c r="Q159" s="36"/>
      <c r="T159" s="29"/>
    </row>
    <row r="160" spans="1:20" s="2" customFormat="1" ht="18">
      <c r="A160" s="200"/>
      <c r="B160" s="221"/>
      <c r="C160" s="201" t="s">
        <v>22</v>
      </c>
      <c r="D160" s="201"/>
      <c r="E160" s="201"/>
      <c r="F160" s="201"/>
      <c r="G160" s="201"/>
      <c r="H160" s="201"/>
      <c r="I160" s="104">
        <f>SUM(I149:I159)</f>
        <v>44748764</v>
      </c>
      <c r="J160" s="202"/>
      <c r="K160" s="56">
        <v>31</v>
      </c>
      <c r="L160" s="9"/>
      <c r="M160" s="47"/>
      <c r="N160" s="47"/>
      <c r="O160" s="48"/>
      <c r="P160" s="36"/>
      <c r="Q160" s="36"/>
      <c r="T160" s="29"/>
    </row>
    <row r="161" spans="1:20" s="2" customFormat="1" ht="18">
      <c r="A161" s="200"/>
      <c r="B161" s="221"/>
      <c r="C161" s="201" t="s">
        <v>23</v>
      </c>
      <c r="D161" s="201"/>
      <c r="E161" s="201"/>
      <c r="F161" s="201"/>
      <c r="G161" s="201"/>
      <c r="H161" s="201"/>
      <c r="I161" s="122">
        <f>+I160/H159</f>
        <v>0.21240101934040878</v>
      </c>
      <c r="J161" s="202"/>
      <c r="K161" s="41"/>
      <c r="L161" s="9"/>
      <c r="M161" s="47"/>
      <c r="N161" s="47"/>
      <c r="O161" s="48"/>
      <c r="P161" s="36"/>
      <c r="Q161" s="36"/>
      <c r="T161" s="29"/>
    </row>
    <row r="162" spans="1:20" s="2" customFormat="1" ht="26.25" customHeight="1">
      <c r="A162" s="205" t="s">
        <v>37</v>
      </c>
      <c r="B162" s="209" t="s">
        <v>0</v>
      </c>
      <c r="C162" s="205" t="s">
        <v>2</v>
      </c>
      <c r="D162" s="205" t="s">
        <v>18</v>
      </c>
      <c r="E162" s="205" t="s">
        <v>3</v>
      </c>
      <c r="F162" s="205" t="s">
        <v>6</v>
      </c>
      <c r="G162" s="205"/>
      <c r="H162" s="210" t="s">
        <v>7</v>
      </c>
      <c r="I162" s="210"/>
      <c r="J162" s="211"/>
      <c r="K162" s="41"/>
      <c r="L162" s="9"/>
      <c r="M162" s="47"/>
      <c r="N162" s="47"/>
      <c r="O162" s="48"/>
      <c r="P162" s="36"/>
      <c r="Q162" s="36"/>
      <c r="T162" s="29"/>
    </row>
    <row r="163" spans="1:20" s="2" customFormat="1" ht="47.25" customHeight="1">
      <c r="A163" s="205"/>
      <c r="B163" s="209"/>
      <c r="C163" s="205"/>
      <c r="D163" s="205"/>
      <c r="E163" s="205"/>
      <c r="F163" s="87" t="s">
        <v>8</v>
      </c>
      <c r="G163" s="87" t="s">
        <v>9</v>
      </c>
      <c r="H163" s="85" t="s">
        <v>10</v>
      </c>
      <c r="I163" s="85" t="s">
        <v>11</v>
      </c>
      <c r="J163" s="86" t="s">
        <v>12</v>
      </c>
      <c r="K163" s="41"/>
      <c r="L163" s="9"/>
      <c r="M163" s="47"/>
      <c r="N163" s="47"/>
      <c r="O163" s="48"/>
      <c r="P163" s="36"/>
      <c r="Q163" s="36"/>
      <c r="T163" s="29"/>
    </row>
    <row r="164" spans="1:20" s="2" customFormat="1" ht="36" customHeight="1">
      <c r="A164" s="227" t="s">
        <v>194</v>
      </c>
      <c r="B164" s="200" t="s">
        <v>138</v>
      </c>
      <c r="C164" s="98" t="s">
        <v>139</v>
      </c>
      <c r="D164" s="76"/>
      <c r="E164" s="89" t="s">
        <v>142</v>
      </c>
      <c r="F164" s="100">
        <v>1</v>
      </c>
      <c r="G164" s="100">
        <v>1</v>
      </c>
      <c r="H164" s="101">
        <v>0</v>
      </c>
      <c r="I164" s="103">
        <v>0</v>
      </c>
      <c r="J164" s="102">
        <v>0</v>
      </c>
      <c r="K164" s="41"/>
      <c r="L164" s="9"/>
      <c r="M164" s="47">
        <v>70091</v>
      </c>
      <c r="N164" s="47"/>
      <c r="O164" s="48">
        <v>413662</v>
      </c>
      <c r="P164" s="36"/>
      <c r="Q164" s="36"/>
      <c r="T164" s="29"/>
    </row>
    <row r="165" spans="1:20" s="2" customFormat="1" ht="36" customHeight="1">
      <c r="A165" s="228"/>
      <c r="B165" s="200"/>
      <c r="C165" s="98" t="s">
        <v>140</v>
      </c>
      <c r="D165" s="76"/>
      <c r="E165" s="89" t="s">
        <v>143</v>
      </c>
      <c r="F165" s="100">
        <v>1</v>
      </c>
      <c r="G165" s="100">
        <v>1</v>
      </c>
      <c r="H165" s="101">
        <v>15000000</v>
      </c>
      <c r="I165" s="101">
        <v>14924960</v>
      </c>
      <c r="J165" s="102">
        <v>0</v>
      </c>
      <c r="K165" s="41"/>
      <c r="L165" s="9"/>
      <c r="M165" s="47"/>
      <c r="N165" s="47"/>
      <c r="O165" s="48"/>
      <c r="P165" s="36"/>
      <c r="Q165" s="36"/>
      <c r="T165" s="29"/>
    </row>
    <row r="166" spans="1:20" s="2" customFormat="1" ht="35.25" customHeight="1">
      <c r="A166" s="228"/>
      <c r="B166" s="200"/>
      <c r="C166" s="98" t="s">
        <v>141</v>
      </c>
      <c r="D166" s="76"/>
      <c r="E166" s="89" t="s">
        <v>144</v>
      </c>
      <c r="F166" s="100">
        <v>1</v>
      </c>
      <c r="G166" s="110">
        <v>1</v>
      </c>
      <c r="H166" s="101">
        <v>0</v>
      </c>
      <c r="I166" s="118"/>
      <c r="J166" s="102">
        <f>+H166-I166</f>
        <v>0</v>
      </c>
      <c r="K166" s="41"/>
      <c r="L166" s="9"/>
      <c r="M166" s="47"/>
      <c r="N166" s="47"/>
      <c r="O166" s="48"/>
      <c r="P166" s="36"/>
      <c r="Q166" s="36"/>
      <c r="T166" s="29"/>
    </row>
    <row r="167" spans="1:20" s="2" customFormat="1" ht="35.25" customHeight="1">
      <c r="A167" s="228"/>
      <c r="B167" s="200"/>
      <c r="C167" s="98" t="s">
        <v>192</v>
      </c>
      <c r="D167" s="76"/>
      <c r="E167" s="89" t="s">
        <v>27</v>
      </c>
      <c r="F167" s="100">
        <v>1</v>
      </c>
      <c r="G167" s="110">
        <v>1</v>
      </c>
      <c r="H167" s="101">
        <v>318531226</v>
      </c>
      <c r="I167" s="103">
        <v>239176552</v>
      </c>
      <c r="J167" s="102">
        <f>+H167-I167</f>
        <v>79354674</v>
      </c>
      <c r="K167" s="41"/>
      <c r="L167" s="9"/>
      <c r="M167" s="47"/>
      <c r="N167" s="47"/>
      <c r="O167" s="48"/>
      <c r="P167" s="36"/>
      <c r="Q167" s="36"/>
      <c r="T167" s="29"/>
    </row>
    <row r="168" spans="1:20" s="2" customFormat="1" ht="35.25" customHeight="1">
      <c r="A168" s="228"/>
      <c r="B168" s="200"/>
      <c r="C168" s="98" t="s">
        <v>188</v>
      </c>
      <c r="D168" s="76"/>
      <c r="E168" s="89" t="s">
        <v>189</v>
      </c>
      <c r="F168" s="100">
        <v>1</v>
      </c>
      <c r="G168" s="110">
        <v>1</v>
      </c>
      <c r="H168" s="101">
        <v>40160000</v>
      </c>
      <c r="I168" s="118">
        <v>0</v>
      </c>
      <c r="J168" s="102">
        <f>+H168-I168</f>
        <v>40160000</v>
      </c>
      <c r="K168" s="41"/>
      <c r="L168" s="9"/>
      <c r="M168" s="47"/>
      <c r="N168" s="47"/>
      <c r="O168" s="48"/>
      <c r="P168" s="36"/>
      <c r="Q168" s="36"/>
      <c r="T168" s="29"/>
    </row>
    <row r="169" spans="1:20" s="2" customFormat="1" ht="35.25" customHeight="1">
      <c r="A169" s="228"/>
      <c r="B169" s="200"/>
      <c r="C169" s="98" t="s">
        <v>152</v>
      </c>
      <c r="D169" s="76"/>
      <c r="E169" s="71" t="s">
        <v>29</v>
      </c>
      <c r="F169" s="100">
        <v>1</v>
      </c>
      <c r="G169" s="110">
        <v>1</v>
      </c>
      <c r="H169" s="101">
        <v>91564800</v>
      </c>
      <c r="I169" s="101">
        <v>50149800</v>
      </c>
      <c r="J169" s="102">
        <f>+H169-I169</f>
        <v>41415000</v>
      </c>
      <c r="K169" s="41"/>
      <c r="L169" s="9"/>
      <c r="M169" s="47"/>
      <c r="N169" s="47"/>
      <c r="O169" s="48"/>
      <c r="P169" s="36"/>
      <c r="Q169" s="36"/>
      <c r="T169" s="29"/>
    </row>
    <row r="170" spans="1:20" s="2" customFormat="1" ht="31.5" customHeight="1">
      <c r="A170" s="228"/>
      <c r="B170" s="200"/>
      <c r="C170" s="80" t="s">
        <v>150</v>
      </c>
      <c r="D170" s="76"/>
      <c r="E170" s="71" t="s">
        <v>151</v>
      </c>
      <c r="F170" s="100">
        <v>100</v>
      </c>
      <c r="G170" s="100">
        <v>95</v>
      </c>
      <c r="H170" s="101">
        <v>4743974</v>
      </c>
      <c r="I170" s="101">
        <v>4743974</v>
      </c>
      <c r="J170" s="102">
        <f>+H170-I170</f>
        <v>0</v>
      </c>
      <c r="K170" s="41"/>
      <c r="L170" s="9"/>
      <c r="M170" s="47"/>
      <c r="N170" s="47"/>
      <c r="O170" s="48"/>
      <c r="P170" s="36"/>
      <c r="Q170" s="36"/>
      <c r="T170" s="29"/>
    </row>
    <row r="171" spans="1:20" s="2" customFormat="1" ht="18">
      <c r="A171" s="228"/>
      <c r="B171" s="221"/>
      <c r="C171" s="201" t="s">
        <v>21</v>
      </c>
      <c r="D171" s="201"/>
      <c r="E171" s="201"/>
      <c r="F171" s="201"/>
      <c r="G171" s="201"/>
      <c r="H171" s="104">
        <f>SUM(H164:H170)</f>
        <v>470000000</v>
      </c>
      <c r="I171" s="74"/>
      <c r="J171" s="202">
        <f>+H171-I172</f>
        <v>161004714</v>
      </c>
      <c r="K171" s="24"/>
      <c r="L171" s="9"/>
      <c r="M171" s="47"/>
      <c r="N171" s="47"/>
      <c r="O171" s="48"/>
      <c r="P171" s="36"/>
      <c r="Q171" s="36"/>
      <c r="T171" s="29"/>
    </row>
    <row r="172" spans="1:20" s="2" customFormat="1" ht="18">
      <c r="A172" s="228"/>
      <c r="B172" s="221"/>
      <c r="C172" s="201" t="s">
        <v>22</v>
      </c>
      <c r="D172" s="201"/>
      <c r="E172" s="201"/>
      <c r="F172" s="201"/>
      <c r="G172" s="201"/>
      <c r="H172" s="201"/>
      <c r="I172" s="104">
        <f>SUM(I164:I171)</f>
        <v>308995286</v>
      </c>
      <c r="J172" s="202"/>
      <c r="K172" s="56">
        <v>21</v>
      </c>
      <c r="L172" s="9"/>
      <c r="M172" s="47"/>
      <c r="N172" s="47"/>
      <c r="O172" s="48"/>
      <c r="P172" s="36"/>
      <c r="Q172" s="36"/>
      <c r="T172" s="29"/>
    </row>
    <row r="173" spans="1:20" s="4" customFormat="1" ht="19.5" customHeight="1">
      <c r="A173" s="228"/>
      <c r="B173" s="221"/>
      <c r="C173" s="201" t="s">
        <v>23</v>
      </c>
      <c r="D173" s="201"/>
      <c r="E173" s="201"/>
      <c r="F173" s="201"/>
      <c r="G173" s="201"/>
      <c r="H173" s="201"/>
      <c r="I173" s="115">
        <f>+I172/H171</f>
        <v>0.6574367787234042</v>
      </c>
      <c r="J173" s="202"/>
      <c r="K173" s="21">
        <f>SUM(K22:K172)/7</f>
        <v>29</v>
      </c>
      <c r="L173" s="50"/>
      <c r="M173" s="14">
        <f>SUM(M164:M172)</f>
        <v>70091</v>
      </c>
      <c r="N173" s="14"/>
      <c r="O173" s="14">
        <f>SUM(O164:O172)</f>
        <v>413662</v>
      </c>
      <c r="P173" s="18"/>
      <c r="Q173" s="18"/>
      <c r="R173" s="57"/>
      <c r="S173" s="57"/>
      <c r="T173" s="58"/>
    </row>
    <row r="174" spans="1:20" s="4" customFormat="1" ht="37.5" customHeight="1">
      <c r="A174" s="228"/>
      <c r="B174" s="209" t="s">
        <v>0</v>
      </c>
      <c r="C174" s="205" t="s">
        <v>2</v>
      </c>
      <c r="D174" s="205" t="s">
        <v>18</v>
      </c>
      <c r="E174" s="205" t="s">
        <v>3</v>
      </c>
      <c r="F174" s="205" t="s">
        <v>6</v>
      </c>
      <c r="G174" s="205"/>
      <c r="H174" s="210" t="s">
        <v>7</v>
      </c>
      <c r="I174" s="210"/>
      <c r="J174" s="211"/>
      <c r="K174" s="21"/>
      <c r="L174" s="50"/>
      <c r="M174" s="14"/>
      <c r="N174" s="14"/>
      <c r="O174" s="14"/>
      <c r="P174" s="18"/>
      <c r="Q174" s="18"/>
      <c r="R174" s="57"/>
      <c r="S174" s="57"/>
      <c r="T174" s="58"/>
    </row>
    <row r="175" spans="1:20" s="4" customFormat="1" ht="46.5" customHeight="1">
      <c r="A175" s="228"/>
      <c r="B175" s="209"/>
      <c r="C175" s="205"/>
      <c r="D175" s="205"/>
      <c r="E175" s="205"/>
      <c r="F175" s="87" t="s">
        <v>8</v>
      </c>
      <c r="G175" s="87" t="s">
        <v>9</v>
      </c>
      <c r="H175" s="85" t="s">
        <v>10</v>
      </c>
      <c r="I175" s="85" t="s">
        <v>11</v>
      </c>
      <c r="J175" s="86" t="s">
        <v>12</v>
      </c>
      <c r="K175" s="21"/>
      <c r="L175" s="50"/>
      <c r="M175" s="14"/>
      <c r="N175" s="14"/>
      <c r="O175" s="14"/>
      <c r="P175" s="18"/>
      <c r="Q175" s="18"/>
      <c r="R175" s="57"/>
      <c r="S175" s="57"/>
      <c r="T175" s="58"/>
    </row>
    <row r="176" spans="1:20" s="4" customFormat="1" ht="36.75" customHeight="1">
      <c r="A176" s="228"/>
      <c r="B176" s="217" t="s">
        <v>145</v>
      </c>
      <c r="C176" s="98" t="s">
        <v>146</v>
      </c>
      <c r="D176" s="78"/>
      <c r="E176" s="71" t="s">
        <v>149</v>
      </c>
      <c r="F176" s="105">
        <v>1</v>
      </c>
      <c r="G176" s="105">
        <v>0</v>
      </c>
      <c r="H176" s="101">
        <v>3012000</v>
      </c>
      <c r="I176" s="103">
        <v>3012000</v>
      </c>
      <c r="J176" s="102">
        <f>+H176-I176</f>
        <v>0</v>
      </c>
      <c r="K176" s="21"/>
      <c r="L176" s="50"/>
      <c r="M176" s="14"/>
      <c r="N176" s="14"/>
      <c r="O176" s="14"/>
      <c r="P176" s="18"/>
      <c r="Q176" s="18"/>
      <c r="R176" s="57"/>
      <c r="S176" s="57"/>
      <c r="T176" s="58"/>
    </row>
    <row r="177" spans="1:20" s="4" customFormat="1" ht="46.5" customHeight="1">
      <c r="A177" s="228"/>
      <c r="B177" s="243"/>
      <c r="C177" s="99" t="s">
        <v>147</v>
      </c>
      <c r="D177" s="78"/>
      <c r="E177" s="71" t="s">
        <v>1</v>
      </c>
      <c r="F177" s="105">
        <v>60</v>
      </c>
      <c r="G177" s="105">
        <v>50</v>
      </c>
      <c r="H177" s="101">
        <v>0</v>
      </c>
      <c r="I177" s="118">
        <v>0</v>
      </c>
      <c r="J177" s="102">
        <f>+H177-I177</f>
        <v>0</v>
      </c>
      <c r="K177" s="21"/>
      <c r="L177" s="50"/>
      <c r="M177" s="14"/>
      <c r="N177" s="14"/>
      <c r="O177" s="14"/>
      <c r="P177" s="18"/>
      <c r="Q177" s="18"/>
      <c r="R177" s="57"/>
      <c r="S177" s="57"/>
      <c r="T177" s="58"/>
    </row>
    <row r="178" spans="1:20" s="4" customFormat="1" ht="46.5" customHeight="1">
      <c r="A178" s="228"/>
      <c r="B178" s="243"/>
      <c r="C178" s="98" t="s">
        <v>185</v>
      </c>
      <c r="D178" s="78"/>
      <c r="E178" s="71" t="s">
        <v>29</v>
      </c>
      <c r="F178" s="105">
        <v>1</v>
      </c>
      <c r="G178" s="105">
        <v>1</v>
      </c>
      <c r="H178" s="101">
        <f>115460000+5593229</f>
        <v>121053229</v>
      </c>
      <c r="I178" s="118">
        <v>115460000</v>
      </c>
      <c r="J178" s="102">
        <f>+H178-I178</f>
        <v>5593229</v>
      </c>
      <c r="K178" s="21"/>
      <c r="L178" s="50"/>
      <c r="M178" s="60"/>
      <c r="N178" s="14"/>
      <c r="O178" s="14"/>
      <c r="P178" s="18"/>
      <c r="Q178" s="18"/>
      <c r="R178" s="57"/>
      <c r="S178" s="57"/>
      <c r="T178" s="58"/>
    </row>
    <row r="179" spans="1:20" s="4" customFormat="1" ht="39.75" customHeight="1">
      <c r="A179" s="228"/>
      <c r="B179" s="243"/>
      <c r="C179" s="99" t="s">
        <v>148</v>
      </c>
      <c r="D179" s="78"/>
      <c r="E179" s="71" t="s">
        <v>29</v>
      </c>
      <c r="F179" s="105">
        <v>2</v>
      </c>
      <c r="G179" s="105">
        <v>2</v>
      </c>
      <c r="H179" s="101">
        <v>112567771</v>
      </c>
      <c r="I179" s="103">
        <v>11004000</v>
      </c>
      <c r="J179" s="102">
        <f>+H179-I179</f>
        <v>101563771</v>
      </c>
      <c r="K179" s="21"/>
      <c r="L179" s="50"/>
      <c r="M179" s="60"/>
      <c r="N179" s="14"/>
      <c r="O179" s="14"/>
      <c r="P179" s="18"/>
      <c r="Q179" s="18"/>
      <c r="R179" s="57"/>
      <c r="S179" s="57"/>
      <c r="T179" s="58"/>
    </row>
    <row r="180" spans="1:20" s="4" customFormat="1" ht="30.75" customHeight="1">
      <c r="A180" s="228"/>
      <c r="B180" s="243"/>
      <c r="C180" s="80" t="s">
        <v>150</v>
      </c>
      <c r="D180" s="76"/>
      <c r="E180" s="71" t="s">
        <v>151</v>
      </c>
      <c r="F180" s="100">
        <v>100</v>
      </c>
      <c r="G180" s="116">
        <f>+I180/H180*100</f>
        <v>94.81880011880011</v>
      </c>
      <c r="H180" s="101">
        <v>3367000</v>
      </c>
      <c r="I180" s="103">
        <v>3192549</v>
      </c>
      <c r="J180" s="102">
        <f>+H180-I180</f>
        <v>174451</v>
      </c>
      <c r="K180" s="21"/>
      <c r="L180" s="50"/>
      <c r="M180" s="60"/>
      <c r="N180" s="14"/>
      <c r="O180" s="14"/>
      <c r="P180" s="18"/>
      <c r="Q180" s="18"/>
      <c r="R180" s="57"/>
      <c r="S180" s="57"/>
      <c r="T180" s="58"/>
    </row>
    <row r="181" spans="1:20" s="4" customFormat="1" ht="18">
      <c r="A181" s="228"/>
      <c r="B181" s="243"/>
      <c r="C181" s="241" t="s">
        <v>21</v>
      </c>
      <c r="D181" s="241"/>
      <c r="E181" s="241"/>
      <c r="F181" s="241"/>
      <c r="G181" s="241"/>
      <c r="H181" s="104">
        <f>SUM(H176:H180)</f>
        <v>240000000</v>
      </c>
      <c r="I181" s="73"/>
      <c r="J181" s="202">
        <f>+H181-I182</f>
        <v>107331451</v>
      </c>
      <c r="K181" s="62"/>
      <c r="L181" s="21"/>
      <c r="M181" s="50"/>
      <c r="N181" s="14"/>
      <c r="O181" s="14"/>
      <c r="P181" s="14"/>
      <c r="Q181" s="18"/>
      <c r="R181" s="18"/>
      <c r="S181" s="57"/>
      <c r="T181" s="57"/>
    </row>
    <row r="182" spans="1:20" s="4" customFormat="1" ht="18">
      <c r="A182" s="228"/>
      <c r="B182" s="243"/>
      <c r="C182" s="242" t="s">
        <v>22</v>
      </c>
      <c r="D182" s="242"/>
      <c r="E182" s="242"/>
      <c r="F182" s="242"/>
      <c r="G182" s="242"/>
      <c r="H182" s="242"/>
      <c r="I182" s="104">
        <f>SUM(I176:I181)</f>
        <v>132668549</v>
      </c>
      <c r="J182" s="202"/>
      <c r="K182" s="62"/>
      <c r="L182" s="21"/>
      <c r="M182" s="50"/>
      <c r="N182" s="14"/>
      <c r="O182" s="14"/>
      <c r="P182" s="14"/>
      <c r="Q182" s="18"/>
      <c r="R182" s="18"/>
      <c r="S182" s="57"/>
      <c r="T182" s="50"/>
    </row>
    <row r="183" spans="1:20" s="4" customFormat="1" ht="18">
      <c r="A183" s="229"/>
      <c r="B183" s="244"/>
      <c r="C183" s="242" t="s">
        <v>23</v>
      </c>
      <c r="D183" s="242"/>
      <c r="E183" s="242"/>
      <c r="F183" s="242"/>
      <c r="G183" s="242"/>
      <c r="H183" s="242"/>
      <c r="I183" s="115">
        <f>+I182/H181</f>
        <v>0.5527856208333334</v>
      </c>
      <c r="J183" s="202"/>
      <c r="K183" s="62"/>
      <c r="L183" s="21"/>
      <c r="M183" s="50"/>
      <c r="N183" s="14"/>
      <c r="O183" s="14"/>
      <c r="P183" s="14"/>
      <c r="Q183" s="18"/>
      <c r="R183" s="18"/>
      <c r="S183" s="57"/>
      <c r="T183" s="57"/>
    </row>
    <row r="184" spans="1:20" ht="24" customHeight="1">
      <c r="A184" s="233" t="s">
        <v>200</v>
      </c>
      <c r="B184" s="234"/>
      <c r="C184" s="234"/>
      <c r="D184" s="234"/>
      <c r="E184" s="234"/>
      <c r="F184" s="234"/>
      <c r="G184" s="234"/>
      <c r="H184" s="234"/>
      <c r="I184" s="104">
        <f>+H21+H30+H42+H52+H64+H78+H88+H98+H109+H133+H144+H159+H171+H181</f>
        <v>17214028939</v>
      </c>
      <c r="J184" s="202">
        <f>+I184-I185</f>
        <v>8640910853</v>
      </c>
      <c r="L184" s="5"/>
      <c r="M184" s="12"/>
      <c r="N184" s="12"/>
      <c r="O184" s="13"/>
      <c r="P184" s="17"/>
      <c r="Q184" s="17"/>
      <c r="R184" s="6"/>
      <c r="T184" s="29"/>
    </row>
    <row r="185" spans="1:20" ht="24" customHeight="1" thickBot="1">
      <c r="A185" s="236" t="s">
        <v>201</v>
      </c>
      <c r="B185" s="237"/>
      <c r="C185" s="237"/>
      <c r="D185" s="237"/>
      <c r="E185" s="237"/>
      <c r="F185" s="237"/>
      <c r="G185" s="237"/>
      <c r="H185" s="237"/>
      <c r="I185" s="104">
        <f>+I22+I31+I43+I53+I65+I79+I89+I99+I110+I134+I145+I160+I172+I182</f>
        <v>8573118086</v>
      </c>
      <c r="J185" s="202"/>
      <c r="L185" s="5"/>
      <c r="M185" s="12"/>
      <c r="N185" s="12"/>
      <c r="O185" s="13"/>
      <c r="P185" s="17"/>
      <c r="Q185" s="17"/>
      <c r="R185" s="6"/>
      <c r="T185" s="29"/>
    </row>
    <row r="186" spans="1:20" ht="24" customHeight="1" thickBot="1">
      <c r="A186" s="238" t="s">
        <v>202</v>
      </c>
      <c r="B186" s="239"/>
      <c r="C186" s="239"/>
      <c r="D186" s="239"/>
      <c r="E186" s="239"/>
      <c r="F186" s="239"/>
      <c r="G186" s="239"/>
      <c r="H186" s="240"/>
      <c r="I186" s="130">
        <f>+I185/I184</f>
        <v>0.4980308861092243</v>
      </c>
      <c r="J186" s="235"/>
      <c r="L186" s="5"/>
      <c r="M186" s="12"/>
      <c r="N186" s="12"/>
      <c r="O186" s="13"/>
      <c r="P186" s="17"/>
      <c r="Q186" s="17"/>
      <c r="R186" s="6"/>
      <c r="T186" s="29"/>
    </row>
    <row r="187" spans="2:20" ht="15">
      <c r="B187" s="1"/>
      <c r="T187" s="29"/>
    </row>
    <row r="188" spans="2:20" ht="15">
      <c r="B188" s="1"/>
      <c r="T188" s="29"/>
    </row>
    <row r="189" spans="2:20" ht="15">
      <c r="B189" s="1"/>
      <c r="T189" s="29"/>
    </row>
    <row r="190" spans="2:20" ht="15">
      <c r="B190" s="1"/>
      <c r="T190" s="29"/>
    </row>
    <row r="191" spans="2:20" ht="15">
      <c r="B191" s="1"/>
      <c r="T191" s="29"/>
    </row>
    <row r="192" spans="2:20" ht="15">
      <c r="B192" s="1"/>
      <c r="T192" s="29"/>
    </row>
    <row r="193" spans="2:20" ht="15">
      <c r="B193" s="1"/>
      <c r="T193" s="29"/>
    </row>
    <row r="194" spans="2:20" ht="15">
      <c r="B194" s="1"/>
      <c r="T194" s="29"/>
    </row>
    <row r="195" spans="2:20" ht="15">
      <c r="B195" s="1"/>
      <c r="T195" s="29"/>
    </row>
    <row r="196" spans="2:20" ht="15">
      <c r="B196" s="1"/>
      <c r="T196" s="29"/>
    </row>
    <row r="197" spans="2:20" ht="15">
      <c r="B197" s="1"/>
      <c r="T197" s="29"/>
    </row>
    <row r="198" spans="2:20" ht="15">
      <c r="B198" s="1"/>
      <c r="T198" s="29"/>
    </row>
    <row r="199" spans="2:20" ht="15">
      <c r="B199" s="1"/>
      <c r="T199" s="29"/>
    </row>
    <row r="200" spans="2:20" ht="15">
      <c r="B200" s="1"/>
      <c r="T200" s="29"/>
    </row>
    <row r="201" spans="2:20" ht="15">
      <c r="B201" s="1"/>
      <c r="T201" s="29"/>
    </row>
    <row r="202" ht="15">
      <c r="B202" s="1"/>
    </row>
    <row r="203" ht="15">
      <c r="B203" s="1"/>
    </row>
    <row r="204" ht="15">
      <c r="B204" s="1"/>
    </row>
    <row r="205" ht="15">
      <c r="B205" s="1"/>
    </row>
  </sheetData>
  <sheetProtection/>
  <mergeCells count="176">
    <mergeCell ref="A184:H184"/>
    <mergeCell ref="J184:J186"/>
    <mergeCell ref="A185:H185"/>
    <mergeCell ref="A186:H186"/>
    <mergeCell ref="C181:G181"/>
    <mergeCell ref="J181:J183"/>
    <mergeCell ref="C182:H182"/>
    <mergeCell ref="C183:H183"/>
    <mergeCell ref="B176:B183"/>
    <mergeCell ref="A164:A183"/>
    <mergeCell ref="B164:B173"/>
    <mergeCell ref="J171:J173"/>
    <mergeCell ref="C172:H172"/>
    <mergeCell ref="C173:H173"/>
    <mergeCell ref="B174:B175"/>
    <mergeCell ref="H174:J174"/>
    <mergeCell ref="D174:D175"/>
    <mergeCell ref="E174:E175"/>
    <mergeCell ref="F174:G174"/>
    <mergeCell ref="C174:C175"/>
    <mergeCell ref="C171:G171"/>
    <mergeCell ref="A147:A148"/>
    <mergeCell ref="A162:A163"/>
    <mergeCell ref="B162:B163"/>
    <mergeCell ref="C162:C163"/>
    <mergeCell ref="A149:A161"/>
    <mergeCell ref="B149:B161"/>
    <mergeCell ref="C159:G159"/>
    <mergeCell ref="D147:D148"/>
    <mergeCell ref="E162:E163"/>
    <mergeCell ref="B138:B146"/>
    <mergeCell ref="C136:C137"/>
    <mergeCell ref="C112:C113"/>
    <mergeCell ref="D112:D113"/>
    <mergeCell ref="B136:B137"/>
    <mergeCell ref="J159:J161"/>
    <mergeCell ref="C160:H160"/>
    <mergeCell ref="E147:E148"/>
    <mergeCell ref="F147:G147"/>
    <mergeCell ref="B147:B148"/>
    <mergeCell ref="C147:C148"/>
    <mergeCell ref="C145:H145"/>
    <mergeCell ref="C146:H146"/>
    <mergeCell ref="C161:H161"/>
    <mergeCell ref="E112:E113"/>
    <mergeCell ref="F162:G162"/>
    <mergeCell ref="H147:J147"/>
    <mergeCell ref="D162:D163"/>
    <mergeCell ref="H162:J162"/>
    <mergeCell ref="J133:J135"/>
    <mergeCell ref="C134:H134"/>
    <mergeCell ref="C135:H135"/>
    <mergeCell ref="F136:G136"/>
    <mergeCell ref="D136:D137"/>
    <mergeCell ref="A112:A113"/>
    <mergeCell ref="B112:B113"/>
    <mergeCell ref="H136:J136"/>
    <mergeCell ref="A114:A146"/>
    <mergeCell ref="B114:B135"/>
    <mergeCell ref="C133:G133"/>
    <mergeCell ref="C144:G144"/>
    <mergeCell ref="J144:J146"/>
    <mergeCell ref="H112:J112"/>
    <mergeCell ref="F112:G112"/>
    <mergeCell ref="E136:E137"/>
    <mergeCell ref="E91:E92"/>
    <mergeCell ref="F91:G91"/>
    <mergeCell ref="H91:J91"/>
    <mergeCell ref="C109:G109"/>
    <mergeCell ref="J109:J111"/>
    <mergeCell ref="C110:H110"/>
    <mergeCell ref="C111:H111"/>
    <mergeCell ref="J98:J100"/>
    <mergeCell ref="C99:H99"/>
    <mergeCell ref="C100:H100"/>
    <mergeCell ref="B103:B111"/>
    <mergeCell ref="F101:G101"/>
    <mergeCell ref="H101:J101"/>
    <mergeCell ref="B101:B102"/>
    <mergeCell ref="C101:C102"/>
    <mergeCell ref="D101:D102"/>
    <mergeCell ref="E101:E102"/>
    <mergeCell ref="C90:H90"/>
    <mergeCell ref="B81:B82"/>
    <mergeCell ref="A91:A92"/>
    <mergeCell ref="B91:B92"/>
    <mergeCell ref="C91:C92"/>
    <mergeCell ref="D91:D92"/>
    <mergeCell ref="C52:G52"/>
    <mergeCell ref="D55:D56"/>
    <mergeCell ref="A93:A111"/>
    <mergeCell ref="B93:B100"/>
    <mergeCell ref="C98:G98"/>
    <mergeCell ref="H81:J81"/>
    <mergeCell ref="B83:B90"/>
    <mergeCell ref="C88:G88"/>
    <mergeCell ref="J88:J90"/>
    <mergeCell ref="C89:H89"/>
    <mergeCell ref="B69:B80"/>
    <mergeCell ref="C78:G78"/>
    <mergeCell ref="J78:J80"/>
    <mergeCell ref="C79:H79"/>
    <mergeCell ref="C80:H80"/>
    <mergeCell ref="C81:C82"/>
    <mergeCell ref="D81:D82"/>
    <mergeCell ref="E81:E82"/>
    <mergeCell ref="F81:G81"/>
    <mergeCell ref="B67:B68"/>
    <mergeCell ref="C67:C68"/>
    <mergeCell ref="A45:A46"/>
    <mergeCell ref="B45:B46"/>
    <mergeCell ref="A47:A90"/>
    <mergeCell ref="B47:B54"/>
    <mergeCell ref="B57:B66"/>
    <mergeCell ref="B55:B56"/>
    <mergeCell ref="C45:C46"/>
    <mergeCell ref="C66:H66"/>
    <mergeCell ref="C64:G64"/>
    <mergeCell ref="D67:D68"/>
    <mergeCell ref="E67:E68"/>
    <mergeCell ref="F55:G55"/>
    <mergeCell ref="F67:G67"/>
    <mergeCell ref="C55:C56"/>
    <mergeCell ref="C65:H65"/>
    <mergeCell ref="H67:J67"/>
    <mergeCell ref="J64:J66"/>
    <mergeCell ref="E55:E56"/>
    <mergeCell ref="C53:H53"/>
    <mergeCell ref="C54:H54"/>
    <mergeCell ref="H55:J55"/>
    <mergeCell ref="H33:J33"/>
    <mergeCell ref="H45:J45"/>
    <mergeCell ref="F33:G33"/>
    <mergeCell ref="D45:D46"/>
    <mergeCell ref="E45:E46"/>
    <mergeCell ref="F45:G45"/>
    <mergeCell ref="J52:J54"/>
    <mergeCell ref="B35:B44"/>
    <mergeCell ref="C42:G42"/>
    <mergeCell ref="J42:J44"/>
    <mergeCell ref="C43:H43"/>
    <mergeCell ref="C44:H44"/>
    <mergeCell ref="B33:B34"/>
    <mergeCell ref="C33:C34"/>
    <mergeCell ref="D33:D34"/>
    <mergeCell ref="E33:E34"/>
    <mergeCell ref="J30:J32"/>
    <mergeCell ref="C31:H31"/>
    <mergeCell ref="C32:H32"/>
    <mergeCell ref="C23:H23"/>
    <mergeCell ref="B24:B25"/>
    <mergeCell ref="C24:C25"/>
    <mergeCell ref="D24:D25"/>
    <mergeCell ref="H24:J24"/>
    <mergeCell ref="A7:A8"/>
    <mergeCell ref="B7:B8"/>
    <mergeCell ref="C7:C8"/>
    <mergeCell ref="D7:D8"/>
    <mergeCell ref="B26:B32"/>
    <mergeCell ref="C30:G30"/>
    <mergeCell ref="H7:J7"/>
    <mergeCell ref="A9:A44"/>
    <mergeCell ref="B9:B23"/>
    <mergeCell ref="C21:G21"/>
    <mergeCell ref="J21:J23"/>
    <mergeCell ref="C22:H22"/>
    <mergeCell ref="E7:E8"/>
    <mergeCell ref="F7:G7"/>
    <mergeCell ref="E24:E25"/>
    <mergeCell ref="F24:G24"/>
    <mergeCell ref="B6:J6"/>
    <mergeCell ref="A1:I3"/>
    <mergeCell ref="B4:J4"/>
    <mergeCell ref="A5:B5"/>
    <mergeCell ref="C5:E5"/>
    <mergeCell ref="H5:J5"/>
  </mergeCells>
  <printOptions/>
  <pageMargins left="0.53" right="0.1968503937007874" top="0.4724409448818898" bottom="0.3937007874015748" header="0" footer="0"/>
  <pageSetup horizontalDpi="600" verticalDpi="600" orientation="landscape" scale="52" r:id="rId4"/>
  <headerFooter alignWithMargins="0">
    <oddFooter>&amp;ROFICINA DE PLANEACION
Septiembre 30/2014</oddFooter>
  </headerFooter>
  <drawing r:id="rId3"/>
  <legacyDrawing r:id="rId2"/>
</worksheet>
</file>

<file path=xl/worksheets/sheet2.xml><?xml version="1.0" encoding="utf-8"?>
<worksheet xmlns="http://schemas.openxmlformats.org/spreadsheetml/2006/main" xmlns:r="http://schemas.openxmlformats.org/officeDocument/2006/relationships">
  <dimension ref="A1:G148"/>
  <sheetViews>
    <sheetView zoomScalePageLayoutView="0" workbookViewId="0" topLeftCell="B25">
      <selection activeCell="B162" sqref="B162"/>
    </sheetView>
  </sheetViews>
  <sheetFormatPr defaultColWidth="11.421875" defaultRowHeight="12.75"/>
  <cols>
    <col min="1" max="1" width="5.7109375" style="2" hidden="1" customWidth="1"/>
    <col min="2" max="2" width="34.00390625" style="2" customWidth="1"/>
    <col min="3" max="3" width="13.8515625" style="2" customWidth="1"/>
    <col min="4" max="4" width="15.421875" style="2" customWidth="1"/>
    <col min="5" max="5" width="13.00390625" style="2" customWidth="1"/>
    <col min="6" max="6" width="15.8515625" style="2" customWidth="1"/>
    <col min="7" max="16384" width="11.421875" style="2" customWidth="1"/>
  </cols>
  <sheetData>
    <row r="1" spans="1:6" s="137" customFormat="1" ht="49.5" customHeight="1">
      <c r="A1" s="136"/>
      <c r="B1" s="247" t="s">
        <v>206</v>
      </c>
      <c r="C1" s="248"/>
      <c r="D1" s="248"/>
      <c r="E1" s="248"/>
      <c r="F1" s="248"/>
    </row>
    <row r="2" spans="1:6" s="137" customFormat="1" ht="32.25" customHeight="1">
      <c r="A2" s="138"/>
      <c r="B2" s="249" t="s">
        <v>336</v>
      </c>
      <c r="C2" s="250"/>
      <c r="D2" s="250"/>
      <c r="E2" s="250"/>
      <c r="F2" s="250"/>
    </row>
    <row r="3" spans="1:6" ht="33" customHeight="1">
      <c r="A3" s="135"/>
      <c r="B3" s="251" t="s">
        <v>207</v>
      </c>
      <c r="C3" s="253" t="s">
        <v>208</v>
      </c>
      <c r="D3" s="254"/>
      <c r="E3" s="254"/>
      <c r="F3" s="254"/>
    </row>
    <row r="4" spans="1:6" ht="134.25" customHeight="1">
      <c r="A4" s="135"/>
      <c r="B4" s="252"/>
      <c r="C4" s="139" t="s">
        <v>209</v>
      </c>
      <c r="D4" s="139" t="s">
        <v>210</v>
      </c>
      <c r="E4" s="139" t="s">
        <v>211</v>
      </c>
      <c r="F4" s="139" t="s">
        <v>212</v>
      </c>
    </row>
    <row r="5" spans="1:6" ht="56.25" customHeight="1">
      <c r="A5" s="135"/>
      <c r="B5" s="140" t="s">
        <v>213</v>
      </c>
      <c r="C5" s="141"/>
      <c r="D5" s="141"/>
      <c r="E5" s="141"/>
      <c r="F5" s="142">
        <f>AVERAGE(F6,F19,F24)</f>
        <v>78.05522047982844</v>
      </c>
    </row>
    <row r="6" spans="1:7" ht="111.75" customHeight="1">
      <c r="A6" s="135"/>
      <c r="B6" s="143" t="s">
        <v>214</v>
      </c>
      <c r="C6" s="45"/>
      <c r="D6" s="45"/>
      <c r="E6" s="144"/>
      <c r="F6" s="144">
        <f>AVERAGE(F7:F18)</f>
        <v>80.83232810615199</v>
      </c>
      <c r="G6" s="9"/>
    </row>
    <row r="7" spans="1:6" ht="115.5" customHeight="1">
      <c r="A7" s="135"/>
      <c r="B7" s="145" t="s">
        <v>215</v>
      </c>
      <c r="C7" s="146" t="s">
        <v>216</v>
      </c>
      <c r="D7" s="173">
        <v>46550</v>
      </c>
      <c r="E7" s="181">
        <v>32585</v>
      </c>
      <c r="F7" s="72">
        <f>+(E7/D7)*100</f>
        <v>70</v>
      </c>
    </row>
    <row r="8" spans="1:6" ht="57.75" customHeight="1">
      <c r="A8" s="135"/>
      <c r="B8" s="148" t="s">
        <v>217</v>
      </c>
      <c r="C8" s="146" t="s">
        <v>218</v>
      </c>
      <c r="D8" s="173">
        <v>330314</v>
      </c>
      <c r="E8" s="181">
        <v>330314</v>
      </c>
      <c r="F8" s="72">
        <f>+(E8/D8)*100</f>
        <v>100</v>
      </c>
    </row>
    <row r="9" spans="1:6" ht="47.25" customHeight="1">
      <c r="A9" s="135"/>
      <c r="B9" s="148" t="s">
        <v>219</v>
      </c>
      <c r="C9" s="146" t="s">
        <v>216</v>
      </c>
      <c r="D9" s="173">
        <v>30000</v>
      </c>
      <c r="E9" s="181">
        <v>30000</v>
      </c>
      <c r="F9" s="72">
        <f aca="true" t="shared" si="0" ref="F9:F15">+(E9/D9)*100</f>
        <v>100</v>
      </c>
    </row>
    <row r="10" spans="1:6" ht="48.75" customHeight="1">
      <c r="A10" s="135"/>
      <c r="B10" s="148" t="s">
        <v>220</v>
      </c>
      <c r="C10" s="146" t="s">
        <v>218</v>
      </c>
      <c r="D10" s="100">
        <v>4145</v>
      </c>
      <c r="E10" s="119">
        <v>2072</v>
      </c>
      <c r="F10" s="72">
        <f t="shared" si="0"/>
        <v>49.98793727382388</v>
      </c>
    </row>
    <row r="11" spans="1:6" ht="57.75" customHeight="1">
      <c r="A11" s="135"/>
      <c r="B11" s="148" t="s">
        <v>221</v>
      </c>
      <c r="C11" s="146" t="s">
        <v>222</v>
      </c>
      <c r="D11" s="100">
        <v>3</v>
      </c>
      <c r="E11" s="119">
        <v>3</v>
      </c>
      <c r="F11" s="72">
        <f t="shared" si="0"/>
        <v>100</v>
      </c>
    </row>
    <row r="12" spans="1:6" ht="42" customHeight="1">
      <c r="A12" s="135"/>
      <c r="B12" s="145" t="s">
        <v>223</v>
      </c>
      <c r="C12" s="146" t="s">
        <v>216</v>
      </c>
      <c r="D12" s="100">
        <v>2000</v>
      </c>
      <c r="E12" s="119">
        <v>1000</v>
      </c>
      <c r="F12" s="72">
        <f t="shared" si="0"/>
        <v>50</v>
      </c>
    </row>
    <row r="13" spans="1:6" ht="38.25">
      <c r="A13" s="135"/>
      <c r="B13" s="145" t="s">
        <v>224</v>
      </c>
      <c r="C13" s="146" t="s">
        <v>216</v>
      </c>
      <c r="D13" s="100">
        <v>650</v>
      </c>
      <c r="E13" s="119">
        <v>0</v>
      </c>
      <c r="F13" s="72">
        <f t="shared" si="0"/>
        <v>0</v>
      </c>
    </row>
    <row r="14" spans="1:6" ht="69.75" customHeight="1">
      <c r="A14" s="135"/>
      <c r="B14" s="145" t="s">
        <v>225</v>
      </c>
      <c r="C14" s="146" t="s">
        <v>222</v>
      </c>
      <c r="D14" s="100">
        <v>3</v>
      </c>
      <c r="E14" s="119">
        <v>3</v>
      </c>
      <c r="F14" s="72">
        <f t="shared" si="0"/>
        <v>100</v>
      </c>
    </row>
    <row r="15" spans="1:6" ht="54" customHeight="1">
      <c r="A15" s="135"/>
      <c r="B15" s="145" t="s">
        <v>226</v>
      </c>
      <c r="C15" s="150" t="s">
        <v>38</v>
      </c>
      <c r="D15" s="149">
        <v>2</v>
      </c>
      <c r="E15" s="72">
        <v>2</v>
      </c>
      <c r="F15" s="72">
        <f t="shared" si="0"/>
        <v>100</v>
      </c>
    </row>
    <row r="16" spans="1:6" ht="45.75" customHeight="1">
      <c r="A16" s="135"/>
      <c r="B16" s="145" t="s">
        <v>227</v>
      </c>
      <c r="C16" s="150" t="s">
        <v>228</v>
      </c>
      <c r="D16" s="100">
        <v>23669</v>
      </c>
      <c r="E16" s="119">
        <v>11834</v>
      </c>
      <c r="F16" s="72">
        <v>100</v>
      </c>
    </row>
    <row r="17" spans="1:6" ht="66" customHeight="1">
      <c r="A17" s="135"/>
      <c r="B17" s="145" t="s">
        <v>229</v>
      </c>
      <c r="C17" s="150" t="s">
        <v>230</v>
      </c>
      <c r="D17" s="71">
        <v>6</v>
      </c>
      <c r="E17" s="72">
        <v>6</v>
      </c>
      <c r="F17" s="72">
        <f>+(E17/D17)*100</f>
        <v>100</v>
      </c>
    </row>
    <row r="18" spans="1:6" ht="38.25">
      <c r="A18" s="135"/>
      <c r="B18" s="145" t="s">
        <v>150</v>
      </c>
      <c r="C18" s="150" t="s">
        <v>231</v>
      </c>
      <c r="D18" s="71">
        <v>100</v>
      </c>
      <c r="E18" s="72">
        <v>100</v>
      </c>
      <c r="F18" s="72">
        <f>+(E18/D18)*100</f>
        <v>100</v>
      </c>
    </row>
    <row r="19" spans="1:6" ht="62.25" customHeight="1" thickBot="1">
      <c r="A19" s="135"/>
      <c r="B19" s="143" t="s">
        <v>232</v>
      </c>
      <c r="C19" s="151"/>
      <c r="D19" s="152"/>
      <c r="E19" s="144"/>
      <c r="F19" s="144">
        <f>AVERAGE(F20:F22)</f>
        <v>70</v>
      </c>
    </row>
    <row r="20" spans="1:6" ht="62.25" customHeight="1" thickBot="1">
      <c r="A20" s="135"/>
      <c r="B20" s="153" t="s">
        <v>233</v>
      </c>
      <c r="C20" s="154" t="s">
        <v>218</v>
      </c>
      <c r="D20" s="147">
        <v>35356</v>
      </c>
      <c r="E20" s="72">
        <v>35356</v>
      </c>
      <c r="F20" s="72">
        <f>+(E20/D20)*100</f>
        <v>100</v>
      </c>
    </row>
    <row r="21" spans="1:6" ht="48" customHeight="1" thickBot="1">
      <c r="A21" s="135"/>
      <c r="B21" s="155" t="s">
        <v>234</v>
      </c>
      <c r="C21" s="150" t="s">
        <v>228</v>
      </c>
      <c r="D21" s="100">
        <v>11000</v>
      </c>
      <c r="E21" s="100">
        <v>1100</v>
      </c>
      <c r="F21" s="72">
        <f>+(E21/D21)*100</f>
        <v>10</v>
      </c>
    </row>
    <row r="22" spans="1:6" ht="81.75" customHeight="1">
      <c r="A22" s="135"/>
      <c r="B22" s="156" t="s">
        <v>235</v>
      </c>
      <c r="C22" s="157" t="s">
        <v>218</v>
      </c>
      <c r="D22" s="158">
        <v>49000</v>
      </c>
      <c r="E22" s="72">
        <v>49000</v>
      </c>
      <c r="F22" s="159">
        <f>+(E22/D22)*100</f>
        <v>100</v>
      </c>
    </row>
    <row r="23" spans="1:6" ht="31.5" customHeight="1">
      <c r="A23" s="135"/>
      <c r="B23" s="145" t="s">
        <v>150</v>
      </c>
      <c r="C23" s="154" t="s">
        <v>231</v>
      </c>
      <c r="D23" s="147">
        <v>100</v>
      </c>
      <c r="E23" s="160">
        <v>100</v>
      </c>
      <c r="F23" s="159">
        <f>+(E23/D23)*100</f>
        <v>100</v>
      </c>
    </row>
    <row r="24" spans="1:6" ht="60">
      <c r="A24" s="135"/>
      <c r="B24" s="143" t="s">
        <v>236</v>
      </c>
      <c r="C24" s="161"/>
      <c r="D24" s="162"/>
      <c r="E24" s="163"/>
      <c r="F24" s="144">
        <f>AVERAGE(F25:F30)</f>
        <v>83.33333333333333</v>
      </c>
    </row>
    <row r="25" spans="1:6" ht="82.5" customHeight="1">
      <c r="A25" s="135"/>
      <c r="B25" s="148" t="s">
        <v>237</v>
      </c>
      <c r="C25" s="146" t="s">
        <v>238</v>
      </c>
      <c r="D25" s="100">
        <v>2</v>
      </c>
      <c r="E25" s="100">
        <v>4</v>
      </c>
      <c r="F25" s="72">
        <f aca="true" t="shared" si="1" ref="F25:F30">+(E25/D25)*100</f>
        <v>200</v>
      </c>
    </row>
    <row r="26" spans="1:6" ht="45" customHeight="1">
      <c r="A26" s="135"/>
      <c r="B26" s="145" t="s">
        <v>239</v>
      </c>
      <c r="C26" s="146" t="s">
        <v>240</v>
      </c>
      <c r="D26" s="100">
        <v>2</v>
      </c>
      <c r="E26" s="100">
        <v>4</v>
      </c>
      <c r="F26" s="72">
        <f t="shared" si="1"/>
        <v>200</v>
      </c>
    </row>
    <row r="27" spans="1:6" ht="42.75">
      <c r="A27" s="135"/>
      <c r="B27" s="145" t="s">
        <v>241</v>
      </c>
      <c r="C27" s="146" t="s">
        <v>242</v>
      </c>
      <c r="D27" s="100">
        <v>2</v>
      </c>
      <c r="E27" s="100">
        <v>0</v>
      </c>
      <c r="F27" s="72">
        <f t="shared" si="1"/>
        <v>0</v>
      </c>
    </row>
    <row r="28" spans="1:6" ht="51">
      <c r="A28" s="135"/>
      <c r="B28" s="145" t="s">
        <v>243</v>
      </c>
      <c r="C28" s="146" t="s">
        <v>244</v>
      </c>
      <c r="D28" s="100">
        <v>2</v>
      </c>
      <c r="E28" s="100">
        <v>0</v>
      </c>
      <c r="F28" s="72">
        <f t="shared" si="1"/>
        <v>0</v>
      </c>
    </row>
    <row r="29" spans="1:6" ht="42.75" customHeight="1">
      <c r="A29" s="135"/>
      <c r="B29" s="145" t="s">
        <v>245</v>
      </c>
      <c r="C29" s="146" t="s">
        <v>244</v>
      </c>
      <c r="D29" s="100">
        <v>2</v>
      </c>
      <c r="E29" s="100">
        <v>0</v>
      </c>
      <c r="F29" s="72">
        <f t="shared" si="1"/>
        <v>0</v>
      </c>
    </row>
    <row r="30" spans="1:6" ht="56.25" customHeight="1">
      <c r="A30" s="135"/>
      <c r="B30" s="145" t="s">
        <v>246</v>
      </c>
      <c r="C30" s="146" t="s">
        <v>247</v>
      </c>
      <c r="D30" s="100">
        <v>5</v>
      </c>
      <c r="E30" s="100">
        <v>5</v>
      </c>
      <c r="F30" s="72">
        <f t="shared" si="1"/>
        <v>100</v>
      </c>
    </row>
    <row r="31" spans="1:6" ht="78" customHeight="1">
      <c r="A31" s="135"/>
      <c r="B31" s="140" t="s">
        <v>248</v>
      </c>
      <c r="C31" s="164"/>
      <c r="D31" s="164"/>
      <c r="E31" s="164"/>
      <c r="F31" s="142">
        <f>AVERAGE(F32,F36,F44,F55)</f>
        <v>57.744714410694385</v>
      </c>
    </row>
    <row r="32" spans="1:6" ht="64.5" customHeight="1">
      <c r="A32" s="135"/>
      <c r="B32" s="143" t="s">
        <v>249</v>
      </c>
      <c r="C32" s="165"/>
      <c r="D32" s="151"/>
      <c r="E32" s="151"/>
      <c r="F32" s="144">
        <f>AVERAGE(F33:F35)</f>
        <v>66.66666666666667</v>
      </c>
    </row>
    <row r="33" spans="1:6" ht="154.5" customHeight="1">
      <c r="A33" s="135"/>
      <c r="B33" s="148" t="s">
        <v>250</v>
      </c>
      <c r="C33" s="146" t="s">
        <v>174</v>
      </c>
      <c r="D33" s="105">
        <v>1</v>
      </c>
      <c r="E33" s="107">
        <v>0</v>
      </c>
      <c r="F33" s="72">
        <f>+(E33/D33)*100</f>
        <v>0</v>
      </c>
    </row>
    <row r="34" spans="1:6" ht="30" customHeight="1">
      <c r="A34" s="135"/>
      <c r="B34" s="148" t="s">
        <v>251</v>
      </c>
      <c r="C34" s="146" t="s">
        <v>252</v>
      </c>
      <c r="D34" s="105">
        <v>6</v>
      </c>
      <c r="E34" s="107">
        <v>6</v>
      </c>
      <c r="F34" s="72">
        <f>+(E34/D34)*100</f>
        <v>100</v>
      </c>
    </row>
    <row r="35" spans="1:6" ht="41.25" customHeight="1">
      <c r="A35" s="135"/>
      <c r="B35" s="145" t="s">
        <v>253</v>
      </c>
      <c r="C35" s="146" t="s">
        <v>254</v>
      </c>
      <c r="D35" s="105">
        <v>1</v>
      </c>
      <c r="E35" s="107">
        <v>1</v>
      </c>
      <c r="F35" s="72">
        <f>+(E35/D35)*100</f>
        <v>100</v>
      </c>
    </row>
    <row r="36" spans="1:6" ht="63.75" customHeight="1">
      <c r="A36" s="135"/>
      <c r="B36" s="143" t="s">
        <v>255</v>
      </c>
      <c r="C36" s="39"/>
      <c r="D36" s="166"/>
      <c r="E36" s="166"/>
      <c r="F36" s="167">
        <f>AVERAGE(F37:F43)</f>
        <v>71.42857142857143</v>
      </c>
    </row>
    <row r="37" spans="1:6" ht="29.25" customHeight="1">
      <c r="A37" s="135"/>
      <c r="B37" s="148" t="s">
        <v>256</v>
      </c>
      <c r="C37" s="146" t="s">
        <v>216</v>
      </c>
      <c r="D37" s="105">
        <v>80</v>
      </c>
      <c r="E37" s="132">
        <v>60</v>
      </c>
      <c r="F37" s="72">
        <v>100</v>
      </c>
    </row>
    <row r="38" spans="1:6" ht="40.5" customHeight="1">
      <c r="A38" s="135"/>
      <c r="B38" s="148" t="s">
        <v>257</v>
      </c>
      <c r="C38" s="146" t="s">
        <v>216</v>
      </c>
      <c r="D38" s="105">
        <v>267</v>
      </c>
      <c r="E38" s="132">
        <v>0</v>
      </c>
      <c r="F38" s="72">
        <f aca="true" t="shared" si="2" ref="F38:F43">+(E38/D38)*100</f>
        <v>0</v>
      </c>
    </row>
    <row r="39" spans="1:6" ht="46.5" customHeight="1">
      <c r="A39" s="135"/>
      <c r="B39" s="148" t="s">
        <v>58</v>
      </c>
      <c r="C39" s="146" t="s">
        <v>216</v>
      </c>
      <c r="D39" s="100">
        <v>800</v>
      </c>
      <c r="E39" s="132">
        <v>192</v>
      </c>
      <c r="F39" s="72">
        <v>100</v>
      </c>
    </row>
    <row r="40" spans="1:6" ht="42" customHeight="1">
      <c r="A40" s="135"/>
      <c r="B40" s="148" t="s">
        <v>59</v>
      </c>
      <c r="C40" s="146" t="s">
        <v>216</v>
      </c>
      <c r="D40" s="100">
        <v>800</v>
      </c>
      <c r="E40" s="132">
        <v>0</v>
      </c>
      <c r="F40" s="72">
        <v>100</v>
      </c>
    </row>
    <row r="41" spans="1:6" ht="73.5" customHeight="1">
      <c r="A41" s="135"/>
      <c r="B41" s="145" t="s">
        <v>60</v>
      </c>
      <c r="C41" s="146" t="s">
        <v>216</v>
      </c>
      <c r="D41" s="100">
        <v>300</v>
      </c>
      <c r="E41" s="132">
        <v>0</v>
      </c>
      <c r="F41" s="72">
        <v>100</v>
      </c>
    </row>
    <row r="42" spans="1:6" ht="121.5" customHeight="1">
      <c r="A42" s="135"/>
      <c r="B42" s="145" t="s">
        <v>61</v>
      </c>
      <c r="C42" s="146" t="s">
        <v>258</v>
      </c>
      <c r="D42" s="100">
        <v>1</v>
      </c>
      <c r="E42" s="132">
        <v>0</v>
      </c>
      <c r="F42" s="72">
        <f t="shared" si="2"/>
        <v>0</v>
      </c>
    </row>
    <row r="43" spans="1:6" ht="41.25" customHeight="1">
      <c r="A43" s="135"/>
      <c r="B43" s="145" t="s">
        <v>259</v>
      </c>
      <c r="C43" s="154" t="s">
        <v>260</v>
      </c>
      <c r="D43" s="149">
        <v>1</v>
      </c>
      <c r="E43" s="168">
        <v>1</v>
      </c>
      <c r="F43" s="72">
        <f t="shared" si="2"/>
        <v>100</v>
      </c>
    </row>
    <row r="44" spans="1:6" ht="81.75" customHeight="1">
      <c r="A44" s="135"/>
      <c r="B44" s="170" t="s">
        <v>261</v>
      </c>
      <c r="C44" s="151"/>
      <c r="D44" s="151"/>
      <c r="E44" s="151"/>
      <c r="F44" s="144">
        <f>AVERAGE(F45:F54)</f>
        <v>53.80315977742448</v>
      </c>
    </row>
    <row r="45" spans="1:6" ht="51" customHeight="1">
      <c r="A45" s="135"/>
      <c r="B45" s="148" t="s">
        <v>64</v>
      </c>
      <c r="C45" s="146" t="s">
        <v>262</v>
      </c>
      <c r="D45" s="71">
        <v>0</v>
      </c>
      <c r="E45" s="168">
        <v>0</v>
      </c>
      <c r="F45" s="72"/>
    </row>
    <row r="46" spans="1:6" ht="44.25" customHeight="1">
      <c r="A46" s="135"/>
      <c r="B46" s="145" t="s">
        <v>263</v>
      </c>
      <c r="C46" s="146" t="s">
        <v>264</v>
      </c>
      <c r="D46" s="100">
        <v>68</v>
      </c>
      <c r="E46" s="123">
        <v>54</v>
      </c>
      <c r="F46" s="72">
        <f aca="true" t="shared" si="3" ref="F46:F54">+(E46/D46)*100</f>
        <v>79.41176470588235</v>
      </c>
    </row>
    <row r="47" spans="1:6" ht="44.25" customHeight="1">
      <c r="A47" s="135"/>
      <c r="B47" s="145" t="s">
        <v>265</v>
      </c>
      <c r="C47" s="146" t="s">
        <v>264</v>
      </c>
      <c r="D47" s="149">
        <v>0</v>
      </c>
      <c r="E47" s="168"/>
      <c r="F47" s="72"/>
    </row>
    <row r="48" spans="1:6" ht="30" customHeight="1">
      <c r="A48" s="135"/>
      <c r="B48" s="145" t="s">
        <v>266</v>
      </c>
      <c r="C48" s="146" t="s">
        <v>27</v>
      </c>
      <c r="D48" s="100">
        <v>2</v>
      </c>
      <c r="E48" s="107">
        <v>0</v>
      </c>
      <c r="F48" s="72">
        <v>0</v>
      </c>
    </row>
    <row r="49" spans="1:6" ht="40.5" customHeight="1">
      <c r="A49" s="135"/>
      <c r="B49" s="145" t="s">
        <v>65</v>
      </c>
      <c r="C49" s="146" t="s">
        <v>267</v>
      </c>
      <c r="D49" s="100">
        <v>2</v>
      </c>
      <c r="E49" s="107">
        <v>0</v>
      </c>
      <c r="F49" s="72">
        <f t="shared" si="3"/>
        <v>0</v>
      </c>
    </row>
    <row r="50" spans="1:6" ht="30.75" customHeight="1">
      <c r="A50" s="135"/>
      <c r="B50" s="145" t="s">
        <v>66</v>
      </c>
      <c r="C50" s="146" t="s">
        <v>268</v>
      </c>
      <c r="D50" s="100">
        <v>32</v>
      </c>
      <c r="E50" s="107">
        <v>28</v>
      </c>
      <c r="F50" s="72">
        <f t="shared" si="3"/>
        <v>87.5</v>
      </c>
    </row>
    <row r="51" spans="1:6" ht="57" customHeight="1">
      <c r="A51" s="135"/>
      <c r="B51" s="145" t="s">
        <v>67</v>
      </c>
      <c r="C51" s="146" t="s">
        <v>269</v>
      </c>
      <c r="D51" s="100">
        <v>1</v>
      </c>
      <c r="E51" s="105">
        <v>1</v>
      </c>
      <c r="F51" s="72">
        <f t="shared" si="3"/>
        <v>100</v>
      </c>
    </row>
    <row r="52" spans="1:6" ht="45" customHeight="1">
      <c r="A52" s="135"/>
      <c r="B52" s="145" t="s">
        <v>68</v>
      </c>
      <c r="C52" s="146" t="s">
        <v>270</v>
      </c>
      <c r="D52" s="100">
        <v>40</v>
      </c>
      <c r="E52" s="105">
        <v>20</v>
      </c>
      <c r="F52" s="72">
        <f t="shared" si="3"/>
        <v>50</v>
      </c>
    </row>
    <row r="53" spans="1:6" ht="66" customHeight="1">
      <c r="A53" s="135"/>
      <c r="B53" s="145" t="s">
        <v>69</v>
      </c>
      <c r="C53" s="150" t="s">
        <v>271</v>
      </c>
      <c r="D53" s="100">
        <v>37</v>
      </c>
      <c r="E53" s="105">
        <v>20</v>
      </c>
      <c r="F53" s="72">
        <f t="shared" si="3"/>
        <v>54.054054054054056</v>
      </c>
    </row>
    <row r="54" spans="1:6" ht="60" customHeight="1">
      <c r="A54" s="135"/>
      <c r="B54" s="145" t="s">
        <v>70</v>
      </c>
      <c r="C54" s="146" t="s">
        <v>272</v>
      </c>
      <c r="D54" s="100">
        <v>37</v>
      </c>
      <c r="E54" s="105">
        <v>22</v>
      </c>
      <c r="F54" s="72">
        <f t="shared" si="3"/>
        <v>59.45945945945946</v>
      </c>
    </row>
    <row r="55" spans="1:6" ht="80.25" customHeight="1">
      <c r="A55" s="135"/>
      <c r="B55" s="143" t="s">
        <v>273</v>
      </c>
      <c r="C55" s="151"/>
      <c r="D55" s="152"/>
      <c r="E55" s="152"/>
      <c r="F55" s="144">
        <f>AVERAGE(F56:F61)</f>
        <v>39.08045977011494</v>
      </c>
    </row>
    <row r="56" spans="1:6" ht="76.5">
      <c r="A56" s="135"/>
      <c r="B56" s="148" t="s">
        <v>78</v>
      </c>
      <c r="C56" s="146" t="s">
        <v>262</v>
      </c>
      <c r="D56" s="100">
        <v>14</v>
      </c>
      <c r="E56" s="107">
        <v>0</v>
      </c>
      <c r="F56" s="72">
        <f>+(E56/D56)*100</f>
        <v>0</v>
      </c>
    </row>
    <row r="57" spans="1:6" ht="67.5" customHeight="1">
      <c r="A57" s="135"/>
      <c r="B57" s="148" t="s">
        <v>79</v>
      </c>
      <c r="C57" s="146" t="s">
        <v>262</v>
      </c>
      <c r="D57" s="100">
        <v>13</v>
      </c>
      <c r="E57" s="107">
        <v>0</v>
      </c>
      <c r="F57" s="72">
        <f>+(E57/D57)*100</f>
        <v>0</v>
      </c>
    </row>
    <row r="58" spans="1:6" ht="56.25" customHeight="1">
      <c r="A58" s="135"/>
      <c r="B58" s="148" t="s">
        <v>80</v>
      </c>
      <c r="C58" s="146" t="s">
        <v>262</v>
      </c>
      <c r="D58" s="100">
        <v>87</v>
      </c>
      <c r="E58" s="123">
        <v>83</v>
      </c>
      <c r="F58" s="72">
        <f>+(E58/D58)*100</f>
        <v>95.40229885057471</v>
      </c>
    </row>
    <row r="59" spans="1:6" ht="68.25" customHeight="1">
      <c r="A59" s="135"/>
      <c r="B59" s="145" t="s">
        <v>81</v>
      </c>
      <c r="C59" s="146" t="s">
        <v>29</v>
      </c>
      <c r="D59" s="100">
        <v>1</v>
      </c>
      <c r="E59" s="107">
        <v>0</v>
      </c>
      <c r="F59" s="72">
        <f>+(E59/D59)*100</f>
        <v>0</v>
      </c>
    </row>
    <row r="60" spans="1:6" ht="25.5">
      <c r="A60" s="135"/>
      <c r="B60" s="145" t="s">
        <v>274</v>
      </c>
      <c r="C60" s="146" t="s">
        <v>264</v>
      </c>
      <c r="D60" s="71">
        <v>0</v>
      </c>
      <c r="E60" s="72"/>
      <c r="F60" s="72"/>
    </row>
    <row r="61" spans="1:6" ht="38.25">
      <c r="A61" s="135"/>
      <c r="B61" s="145" t="s">
        <v>65</v>
      </c>
      <c r="C61" s="146" t="s">
        <v>120</v>
      </c>
      <c r="D61" s="100">
        <v>2</v>
      </c>
      <c r="E61" s="107">
        <v>0</v>
      </c>
      <c r="F61" s="72">
        <v>100</v>
      </c>
    </row>
    <row r="62" spans="1:6" ht="66.75" customHeight="1">
      <c r="A62" s="135"/>
      <c r="B62" s="140" t="s">
        <v>275</v>
      </c>
      <c r="C62" s="164"/>
      <c r="D62" s="171"/>
      <c r="E62" s="171"/>
      <c r="F62" s="142">
        <f>AVERAGE(F63,F71)</f>
        <v>78.01564722617354</v>
      </c>
    </row>
    <row r="63" spans="1:6" ht="47.25" customHeight="1">
      <c r="A63" s="135"/>
      <c r="B63" s="143" t="s">
        <v>276</v>
      </c>
      <c r="C63" s="172"/>
      <c r="D63" s="152"/>
      <c r="E63" s="152"/>
      <c r="F63" s="144">
        <f>AVERAGE(F64:F70)</f>
        <v>34.05405405405405</v>
      </c>
    </row>
    <row r="64" spans="1:6" ht="93.75" customHeight="1">
      <c r="A64" s="135"/>
      <c r="B64" s="148" t="s">
        <v>83</v>
      </c>
      <c r="C64" s="146" t="s">
        <v>277</v>
      </c>
      <c r="D64" s="100">
        <v>37</v>
      </c>
      <c r="E64" s="100">
        <v>18</v>
      </c>
      <c r="F64" s="72">
        <f>+(E64/D64)*100</f>
        <v>48.64864864864865</v>
      </c>
    </row>
    <row r="65" spans="1:6" ht="57.75" customHeight="1">
      <c r="A65" s="135"/>
      <c r="B65" s="145" t="s">
        <v>278</v>
      </c>
      <c r="C65" s="146" t="s">
        <v>279</v>
      </c>
      <c r="D65" s="173">
        <v>0</v>
      </c>
      <c r="E65" s="72"/>
      <c r="F65" s="72"/>
    </row>
    <row r="66" spans="1:6" ht="42.75" customHeight="1">
      <c r="A66" s="135"/>
      <c r="B66" s="145" t="s">
        <v>84</v>
      </c>
      <c r="C66" s="146" t="s">
        <v>280</v>
      </c>
      <c r="D66" s="105">
        <v>37</v>
      </c>
      <c r="E66" s="105">
        <v>8</v>
      </c>
      <c r="F66" s="72">
        <f>+(E66/D66)*100</f>
        <v>21.62162162162162</v>
      </c>
    </row>
    <row r="67" spans="1:6" ht="56.25" customHeight="1">
      <c r="A67" s="135"/>
      <c r="B67" s="145" t="s">
        <v>281</v>
      </c>
      <c r="C67" s="146" t="s">
        <v>282</v>
      </c>
      <c r="D67" s="105">
        <v>1</v>
      </c>
      <c r="E67" s="105">
        <v>0</v>
      </c>
      <c r="F67" s="72">
        <v>100</v>
      </c>
    </row>
    <row r="68" spans="1:6" ht="40.5" customHeight="1">
      <c r="A68" s="135"/>
      <c r="B68" s="145" t="s">
        <v>85</v>
      </c>
      <c r="C68" s="146" t="s">
        <v>283</v>
      </c>
      <c r="D68" s="100">
        <v>1</v>
      </c>
      <c r="E68" s="100">
        <v>0</v>
      </c>
      <c r="F68" s="72">
        <f>+(E68/D68)*100</f>
        <v>0</v>
      </c>
    </row>
    <row r="69" spans="1:6" ht="44.25" customHeight="1">
      <c r="A69" s="135"/>
      <c r="B69" s="145" t="s">
        <v>284</v>
      </c>
      <c r="C69" s="146" t="s">
        <v>285</v>
      </c>
      <c r="D69" s="173">
        <v>0</v>
      </c>
      <c r="E69" s="72"/>
      <c r="F69" s="72"/>
    </row>
    <row r="70" spans="1:6" ht="39" customHeight="1">
      <c r="A70" s="135"/>
      <c r="B70" s="145" t="s">
        <v>150</v>
      </c>
      <c r="C70" s="150" t="s">
        <v>231</v>
      </c>
      <c r="D70" s="100">
        <v>100</v>
      </c>
      <c r="E70" s="100">
        <v>0</v>
      </c>
      <c r="F70" s="72">
        <f>+(E70/D70)*100</f>
        <v>0</v>
      </c>
    </row>
    <row r="71" spans="1:6" ht="61.5" customHeight="1">
      <c r="A71" s="135"/>
      <c r="B71" s="143" t="s">
        <v>286</v>
      </c>
      <c r="C71" s="151"/>
      <c r="D71" s="152"/>
      <c r="E71" s="152"/>
      <c r="F71" s="144">
        <f>AVERAGE(F72:F77)</f>
        <v>121.97724039829302</v>
      </c>
    </row>
    <row r="72" spans="1:6" ht="54.75" customHeight="1">
      <c r="A72" s="135"/>
      <c r="B72" s="148" t="s">
        <v>90</v>
      </c>
      <c r="C72" s="146" t="s">
        <v>287</v>
      </c>
      <c r="D72" s="100">
        <v>37</v>
      </c>
      <c r="E72" s="100">
        <v>30</v>
      </c>
      <c r="F72" s="72">
        <f aca="true" t="shared" si="4" ref="F72:F77">+(E72/D72)*100</f>
        <v>81.08108108108108</v>
      </c>
    </row>
    <row r="73" spans="1:6" ht="66" customHeight="1">
      <c r="A73" s="135"/>
      <c r="B73" s="145" t="s">
        <v>91</v>
      </c>
      <c r="C73" s="146" t="s">
        <v>288</v>
      </c>
      <c r="D73" s="100">
        <v>38</v>
      </c>
      <c r="E73" s="100">
        <v>32</v>
      </c>
      <c r="F73" s="72">
        <f t="shared" si="4"/>
        <v>84.21052631578947</v>
      </c>
    </row>
    <row r="74" spans="1:6" ht="56.25" customHeight="1">
      <c r="A74" s="135"/>
      <c r="B74" s="145" t="s">
        <v>92</v>
      </c>
      <c r="C74" s="146" t="s">
        <v>264</v>
      </c>
      <c r="D74" s="100">
        <v>2</v>
      </c>
      <c r="E74" s="100">
        <v>1</v>
      </c>
      <c r="F74" s="72">
        <f t="shared" si="4"/>
        <v>50</v>
      </c>
    </row>
    <row r="75" spans="1:6" ht="160.5" customHeight="1">
      <c r="A75" s="135"/>
      <c r="B75" s="145" t="s">
        <v>93</v>
      </c>
      <c r="C75" s="146" t="s">
        <v>96</v>
      </c>
      <c r="D75" s="100">
        <v>4</v>
      </c>
      <c r="E75" s="100">
        <v>12</v>
      </c>
      <c r="F75" s="72">
        <f t="shared" si="4"/>
        <v>300</v>
      </c>
    </row>
    <row r="76" spans="1:6" ht="30.75" customHeight="1">
      <c r="A76" s="135"/>
      <c r="B76" s="145" t="s">
        <v>289</v>
      </c>
      <c r="C76" s="146" t="s">
        <v>26</v>
      </c>
      <c r="D76" s="100">
        <v>3</v>
      </c>
      <c r="E76" s="100">
        <v>0</v>
      </c>
      <c r="F76" s="72"/>
    </row>
    <row r="77" spans="1:6" ht="102.75" customHeight="1">
      <c r="A77" s="135"/>
      <c r="B77" s="145" t="s">
        <v>94</v>
      </c>
      <c r="C77" s="146" t="s">
        <v>290</v>
      </c>
      <c r="D77" s="100">
        <v>37</v>
      </c>
      <c r="E77" s="100">
        <v>35</v>
      </c>
      <c r="F77" s="72">
        <f t="shared" si="4"/>
        <v>94.5945945945946</v>
      </c>
    </row>
    <row r="78" spans="1:6" ht="51" customHeight="1">
      <c r="A78" s="135"/>
      <c r="B78" s="140" t="s">
        <v>291</v>
      </c>
      <c r="C78" s="164"/>
      <c r="D78" s="171"/>
      <c r="E78" s="171"/>
      <c r="F78" s="142">
        <f>AVERAGE(F79,F99)</f>
        <v>64.69002924681011</v>
      </c>
    </row>
    <row r="79" spans="1:6" ht="63.75" customHeight="1">
      <c r="A79" s="135"/>
      <c r="B79" s="143" t="s">
        <v>292</v>
      </c>
      <c r="C79" s="172"/>
      <c r="D79" s="167"/>
      <c r="E79" s="152"/>
      <c r="F79" s="144">
        <f>AVERAGE(F80:F98)</f>
        <v>82.71339182695355</v>
      </c>
    </row>
    <row r="80" spans="1:6" ht="93" customHeight="1">
      <c r="A80" s="135"/>
      <c r="B80" s="148" t="s">
        <v>100</v>
      </c>
      <c r="C80" s="146" t="s">
        <v>293</v>
      </c>
      <c r="D80" s="100">
        <v>37</v>
      </c>
      <c r="E80" s="183">
        <v>37</v>
      </c>
      <c r="F80" s="72">
        <f aca="true" t="shared" si="5" ref="F80:F98">+(E80/D80)*100</f>
        <v>100</v>
      </c>
    </row>
    <row r="81" spans="1:6" ht="49.5" customHeight="1">
      <c r="A81" s="135"/>
      <c r="B81" s="148" t="s">
        <v>101</v>
      </c>
      <c r="C81" s="146" t="s">
        <v>1</v>
      </c>
      <c r="D81" s="100">
        <v>60</v>
      </c>
      <c r="E81" s="184">
        <v>73.4</v>
      </c>
      <c r="F81" s="72">
        <v>0</v>
      </c>
    </row>
    <row r="82" spans="1:6" ht="43.5" customHeight="1">
      <c r="A82" s="135"/>
      <c r="B82" s="148" t="s">
        <v>102</v>
      </c>
      <c r="C82" s="146" t="s">
        <v>1</v>
      </c>
      <c r="D82" s="100">
        <v>70</v>
      </c>
      <c r="E82" s="183">
        <v>63</v>
      </c>
      <c r="F82" s="72">
        <v>100</v>
      </c>
    </row>
    <row r="83" spans="1:6" ht="83.25" customHeight="1">
      <c r="A83" s="135"/>
      <c r="B83" s="145" t="s">
        <v>103</v>
      </c>
      <c r="C83" s="146" t="s">
        <v>293</v>
      </c>
      <c r="D83" s="100">
        <v>37</v>
      </c>
      <c r="E83" s="183">
        <v>37</v>
      </c>
      <c r="F83" s="72">
        <f t="shared" si="5"/>
        <v>100</v>
      </c>
    </row>
    <row r="84" spans="1:6" ht="67.5" customHeight="1">
      <c r="A84" s="135"/>
      <c r="B84" s="148" t="s">
        <v>104</v>
      </c>
      <c r="C84" s="146" t="s">
        <v>294</v>
      </c>
      <c r="D84" s="100">
        <v>1</v>
      </c>
      <c r="E84" s="183">
        <v>1</v>
      </c>
      <c r="F84" s="72">
        <f t="shared" si="5"/>
        <v>100</v>
      </c>
    </row>
    <row r="85" spans="1:6" ht="51.75" customHeight="1">
      <c r="A85" s="135"/>
      <c r="B85" s="145" t="s">
        <v>193</v>
      </c>
      <c r="C85" s="146" t="s">
        <v>295</v>
      </c>
      <c r="D85" s="100">
        <v>1</v>
      </c>
      <c r="E85" s="183">
        <v>0</v>
      </c>
      <c r="F85" s="72">
        <f t="shared" si="5"/>
        <v>0</v>
      </c>
    </row>
    <row r="86" spans="1:6" ht="41.25" customHeight="1">
      <c r="A86" s="135"/>
      <c r="B86" s="145" t="s">
        <v>105</v>
      </c>
      <c r="C86" s="146" t="s">
        <v>296</v>
      </c>
      <c r="D86" s="100">
        <v>593</v>
      </c>
      <c r="E86" s="183">
        <v>778</v>
      </c>
      <c r="F86" s="72">
        <f t="shared" si="5"/>
        <v>131.1973018549747</v>
      </c>
    </row>
    <row r="87" spans="1:6" ht="120.75" customHeight="1">
      <c r="A87" s="135"/>
      <c r="B87" s="148" t="s">
        <v>106</v>
      </c>
      <c r="C87" s="146" t="s">
        <v>1</v>
      </c>
      <c r="D87" s="100">
        <v>40</v>
      </c>
      <c r="E87" s="183">
        <v>75</v>
      </c>
      <c r="F87" s="72">
        <v>100</v>
      </c>
    </row>
    <row r="88" spans="1:6" ht="51">
      <c r="A88" s="135"/>
      <c r="B88" s="148" t="s">
        <v>107</v>
      </c>
      <c r="C88" s="146" t="s">
        <v>297</v>
      </c>
      <c r="D88" s="100">
        <v>90</v>
      </c>
      <c r="E88" s="183">
        <v>90</v>
      </c>
      <c r="F88" s="72">
        <v>100</v>
      </c>
    </row>
    <row r="89" spans="1:6" ht="51">
      <c r="A89" s="135"/>
      <c r="B89" s="148" t="s">
        <v>108</v>
      </c>
      <c r="C89" s="146" t="s">
        <v>298</v>
      </c>
      <c r="D89" s="100">
        <v>60</v>
      </c>
      <c r="E89" s="183">
        <v>60</v>
      </c>
      <c r="F89" s="72">
        <v>100</v>
      </c>
    </row>
    <row r="90" spans="1:6" ht="63.75">
      <c r="A90" s="135"/>
      <c r="B90" s="145" t="s">
        <v>109</v>
      </c>
      <c r="C90" s="146" t="s">
        <v>260</v>
      </c>
      <c r="D90" s="100">
        <v>1</v>
      </c>
      <c r="E90" s="183">
        <v>1</v>
      </c>
      <c r="F90" s="72">
        <f t="shared" si="5"/>
        <v>100</v>
      </c>
    </row>
    <row r="91" spans="1:6" ht="79.5" customHeight="1">
      <c r="A91" s="135"/>
      <c r="B91" s="145" t="s">
        <v>110</v>
      </c>
      <c r="C91" s="146" t="s">
        <v>262</v>
      </c>
      <c r="D91" s="100">
        <v>100</v>
      </c>
      <c r="E91" s="183">
        <v>60</v>
      </c>
      <c r="F91" s="72">
        <f t="shared" si="5"/>
        <v>60</v>
      </c>
    </row>
    <row r="92" spans="1:6" ht="60" customHeight="1">
      <c r="A92" s="135"/>
      <c r="B92" s="145" t="s">
        <v>111</v>
      </c>
      <c r="C92" s="146" t="s">
        <v>1</v>
      </c>
      <c r="D92" s="100">
        <v>70</v>
      </c>
      <c r="E92" s="183">
        <v>60</v>
      </c>
      <c r="F92" s="72">
        <f t="shared" si="5"/>
        <v>85.71428571428571</v>
      </c>
    </row>
    <row r="93" spans="1:6" ht="38.25">
      <c r="A93" s="135"/>
      <c r="B93" s="145" t="s">
        <v>112</v>
      </c>
      <c r="C93" s="146" t="s">
        <v>1</v>
      </c>
      <c r="D93" s="100">
        <v>70</v>
      </c>
      <c r="E93" s="183">
        <v>40</v>
      </c>
      <c r="F93" s="72">
        <f t="shared" si="5"/>
        <v>57.14285714285714</v>
      </c>
    </row>
    <row r="94" spans="1:6" ht="30">
      <c r="A94" s="135"/>
      <c r="B94" s="80" t="s">
        <v>198</v>
      </c>
      <c r="C94" s="71" t="s">
        <v>1</v>
      </c>
      <c r="D94" s="100">
        <v>20</v>
      </c>
      <c r="E94" s="183">
        <v>5</v>
      </c>
      <c r="F94" s="72">
        <f t="shared" si="5"/>
        <v>25</v>
      </c>
    </row>
    <row r="95" spans="1:6" ht="51">
      <c r="A95" s="135"/>
      <c r="B95" s="145" t="s">
        <v>113</v>
      </c>
      <c r="C95" s="146" t="s">
        <v>120</v>
      </c>
      <c r="D95" s="100">
        <v>1</v>
      </c>
      <c r="E95" s="183">
        <v>1</v>
      </c>
      <c r="F95" s="72">
        <f t="shared" si="5"/>
        <v>100</v>
      </c>
    </row>
    <row r="96" spans="1:6" ht="81.75" customHeight="1">
      <c r="A96" s="135"/>
      <c r="B96" s="145" t="s">
        <v>114</v>
      </c>
      <c r="C96" s="146" t="s">
        <v>299</v>
      </c>
      <c r="D96" s="100">
        <v>37</v>
      </c>
      <c r="E96" s="183">
        <v>37</v>
      </c>
      <c r="F96" s="72">
        <f t="shared" si="5"/>
        <v>100</v>
      </c>
    </row>
    <row r="97" spans="1:6" ht="42.75">
      <c r="A97" s="135"/>
      <c r="B97" s="145" t="s">
        <v>115</v>
      </c>
      <c r="C97" s="146" t="s">
        <v>122</v>
      </c>
      <c r="D97" s="100">
        <v>80</v>
      </c>
      <c r="E97" s="183">
        <v>90</v>
      </c>
      <c r="F97" s="72">
        <f t="shared" si="5"/>
        <v>112.5</v>
      </c>
    </row>
    <row r="98" spans="1:6" ht="110.25" customHeight="1">
      <c r="A98" s="135"/>
      <c r="B98" s="145" t="s">
        <v>116</v>
      </c>
      <c r="C98" s="146" t="s">
        <v>294</v>
      </c>
      <c r="D98" s="100">
        <v>1</v>
      </c>
      <c r="E98" s="183">
        <v>1</v>
      </c>
      <c r="F98" s="72">
        <f t="shared" si="5"/>
        <v>100</v>
      </c>
    </row>
    <row r="99" spans="1:6" ht="77.25" customHeight="1">
      <c r="A99" s="135"/>
      <c r="B99" s="143" t="s">
        <v>300</v>
      </c>
      <c r="C99" s="172"/>
      <c r="D99" s="167"/>
      <c r="E99" s="152"/>
      <c r="F99" s="144">
        <f>AVERAGE(F100:F105)</f>
        <v>46.666666666666664</v>
      </c>
    </row>
    <row r="100" spans="1:6" ht="89.25">
      <c r="A100" s="135"/>
      <c r="B100" s="145" t="s">
        <v>124</v>
      </c>
      <c r="C100" s="146" t="s">
        <v>301</v>
      </c>
      <c r="D100" s="100">
        <v>100</v>
      </c>
      <c r="E100" s="107">
        <v>60</v>
      </c>
      <c r="F100" s="72">
        <f aca="true" t="shared" si="6" ref="F100:F105">+(E100/D100)*100</f>
        <v>60</v>
      </c>
    </row>
    <row r="101" spans="1:6" ht="38.25">
      <c r="A101" s="135"/>
      <c r="B101" s="145" t="s">
        <v>302</v>
      </c>
      <c r="C101" s="146" t="s">
        <v>303</v>
      </c>
      <c r="D101" s="100">
        <v>50</v>
      </c>
      <c r="E101" s="107">
        <v>15</v>
      </c>
      <c r="F101" s="72">
        <f t="shared" si="6"/>
        <v>30</v>
      </c>
    </row>
    <row r="102" spans="1:6" ht="51">
      <c r="A102" s="135"/>
      <c r="B102" s="145" t="s">
        <v>304</v>
      </c>
      <c r="C102" s="146" t="s">
        <v>305</v>
      </c>
      <c r="D102" s="100">
        <v>100</v>
      </c>
      <c r="E102" s="107">
        <v>40</v>
      </c>
      <c r="F102" s="72">
        <f t="shared" si="6"/>
        <v>40</v>
      </c>
    </row>
    <row r="103" spans="1:6" ht="54.75" customHeight="1">
      <c r="A103" s="135"/>
      <c r="B103" s="145" t="s">
        <v>306</v>
      </c>
      <c r="C103" s="146" t="s">
        <v>303</v>
      </c>
      <c r="D103" s="100">
        <v>100</v>
      </c>
      <c r="E103" s="107">
        <v>40</v>
      </c>
      <c r="F103" s="72">
        <f t="shared" si="6"/>
        <v>40</v>
      </c>
    </row>
    <row r="104" spans="1:6" ht="38.25">
      <c r="A104" s="135"/>
      <c r="B104" s="145" t="s">
        <v>125</v>
      </c>
      <c r="C104" s="146" t="s">
        <v>303</v>
      </c>
      <c r="D104" s="100">
        <v>100</v>
      </c>
      <c r="E104" s="107">
        <v>60</v>
      </c>
      <c r="F104" s="72">
        <f t="shared" si="6"/>
        <v>60</v>
      </c>
    </row>
    <row r="105" spans="1:6" ht="38.25">
      <c r="A105" s="135"/>
      <c r="B105" s="145" t="s">
        <v>126</v>
      </c>
      <c r="C105" s="146" t="s">
        <v>307</v>
      </c>
      <c r="D105" s="100">
        <v>1</v>
      </c>
      <c r="E105" s="111">
        <v>0.5</v>
      </c>
      <c r="F105" s="72">
        <f t="shared" si="6"/>
        <v>50</v>
      </c>
    </row>
    <row r="106" spans="1:6" ht="81" customHeight="1">
      <c r="A106" s="135"/>
      <c r="B106" s="140" t="s">
        <v>308</v>
      </c>
      <c r="C106" s="174"/>
      <c r="D106" s="164"/>
      <c r="E106" s="171"/>
      <c r="F106" s="142">
        <f>AVERAGE(F107)</f>
        <v>50</v>
      </c>
    </row>
    <row r="107" spans="1:6" ht="78.75" customHeight="1">
      <c r="A107" s="135"/>
      <c r="B107" s="143" t="s">
        <v>309</v>
      </c>
      <c r="C107" s="172"/>
      <c r="D107" s="167"/>
      <c r="E107" s="152"/>
      <c r="F107" s="144">
        <f>AVERAGE(F108:F116)</f>
        <v>50</v>
      </c>
    </row>
    <row r="108" spans="1:6" ht="30" customHeight="1">
      <c r="A108" s="135"/>
      <c r="B108" s="145" t="s">
        <v>129</v>
      </c>
      <c r="C108" s="146" t="s">
        <v>310</v>
      </c>
      <c r="D108" s="100">
        <v>10</v>
      </c>
      <c r="E108" s="100">
        <v>0</v>
      </c>
      <c r="F108" s="72">
        <v>100</v>
      </c>
    </row>
    <row r="109" spans="1:6" ht="57" customHeight="1">
      <c r="A109" s="135"/>
      <c r="B109" s="145" t="s">
        <v>130</v>
      </c>
      <c r="C109" s="146" t="s">
        <v>133</v>
      </c>
      <c r="D109" s="100">
        <v>200</v>
      </c>
      <c r="E109" s="100">
        <v>100</v>
      </c>
      <c r="F109" s="72">
        <f aca="true" t="shared" si="7" ref="F109:F116">+(E109/D109)*100</f>
        <v>50</v>
      </c>
    </row>
    <row r="110" spans="1:6" ht="28.5">
      <c r="A110" s="135"/>
      <c r="B110" s="145" t="s">
        <v>131</v>
      </c>
      <c r="C110" s="146" t="s">
        <v>134</v>
      </c>
      <c r="D110" s="100">
        <v>50</v>
      </c>
      <c r="E110" s="100">
        <v>0</v>
      </c>
      <c r="F110" s="72">
        <f t="shared" si="7"/>
        <v>0</v>
      </c>
    </row>
    <row r="111" spans="1:6" ht="42.75">
      <c r="A111" s="135"/>
      <c r="B111" s="145" t="s">
        <v>311</v>
      </c>
      <c r="C111" s="146" t="s">
        <v>312</v>
      </c>
      <c r="D111" s="100">
        <v>1</v>
      </c>
      <c r="E111" s="100">
        <v>0</v>
      </c>
      <c r="F111" s="72">
        <f t="shared" si="7"/>
        <v>0</v>
      </c>
    </row>
    <row r="112" spans="1:6" ht="30" customHeight="1">
      <c r="A112" s="135"/>
      <c r="B112" s="145" t="s">
        <v>153</v>
      </c>
      <c r="C112" s="146" t="s">
        <v>313</v>
      </c>
      <c r="D112" s="100">
        <v>3</v>
      </c>
      <c r="E112" s="100">
        <v>0</v>
      </c>
      <c r="F112" s="72">
        <f t="shared" si="7"/>
        <v>0</v>
      </c>
    </row>
    <row r="113" spans="1:6" ht="30" customHeight="1">
      <c r="A113" s="135"/>
      <c r="B113" s="145" t="s">
        <v>314</v>
      </c>
      <c r="C113" s="146" t="s">
        <v>156</v>
      </c>
      <c r="D113" s="100">
        <v>1</v>
      </c>
      <c r="E113" s="100">
        <v>1</v>
      </c>
      <c r="F113" s="72">
        <f t="shared" si="7"/>
        <v>100</v>
      </c>
    </row>
    <row r="114" spans="1:6" ht="38.25">
      <c r="A114" s="135"/>
      <c r="B114" s="145" t="s">
        <v>315</v>
      </c>
      <c r="C114" s="146" t="s">
        <v>158</v>
      </c>
      <c r="D114" s="100">
        <v>1</v>
      </c>
      <c r="E114" s="100">
        <v>1</v>
      </c>
      <c r="F114" s="72">
        <f t="shared" si="7"/>
        <v>100</v>
      </c>
    </row>
    <row r="115" spans="1:6" ht="25.5">
      <c r="A115" s="135"/>
      <c r="B115" s="145" t="s">
        <v>316</v>
      </c>
      <c r="C115" s="146" t="s">
        <v>317</v>
      </c>
      <c r="D115" s="100">
        <v>1</v>
      </c>
      <c r="E115" s="100">
        <v>1</v>
      </c>
      <c r="F115" s="72">
        <f t="shared" si="7"/>
        <v>100</v>
      </c>
    </row>
    <row r="116" spans="1:6" ht="28.5">
      <c r="A116" s="135"/>
      <c r="B116" s="145" t="s">
        <v>318</v>
      </c>
      <c r="C116" s="146" t="s">
        <v>319</v>
      </c>
      <c r="D116" s="100">
        <v>1</v>
      </c>
      <c r="E116" s="100">
        <v>0</v>
      </c>
      <c r="F116" s="72">
        <f t="shared" si="7"/>
        <v>0</v>
      </c>
    </row>
    <row r="117" spans="1:6" ht="54" customHeight="1">
      <c r="A117" s="135"/>
      <c r="B117" s="140" t="s">
        <v>320</v>
      </c>
      <c r="C117" s="174"/>
      <c r="D117" s="164"/>
      <c r="E117" s="175"/>
      <c r="F117" s="142">
        <f>AVERAGE(F118,F126)</f>
        <v>92.20238095238096</v>
      </c>
    </row>
    <row r="118" spans="1:6" ht="114.75" customHeight="1">
      <c r="A118" s="135"/>
      <c r="B118" s="143" t="s">
        <v>321</v>
      </c>
      <c r="C118" s="172"/>
      <c r="D118" s="167"/>
      <c r="E118" s="152"/>
      <c r="F118" s="144">
        <f>AVERAGE(F119:F125)</f>
        <v>113.57142857142857</v>
      </c>
    </row>
    <row r="119" spans="1:6" ht="28.5">
      <c r="A119" s="135"/>
      <c r="B119" s="145" t="s">
        <v>139</v>
      </c>
      <c r="C119" s="146" t="s">
        <v>322</v>
      </c>
      <c r="D119" s="100">
        <v>1</v>
      </c>
      <c r="E119" s="100">
        <v>1</v>
      </c>
      <c r="F119" s="72">
        <f aca="true" t="shared" si="8" ref="F119:F124">+(E119/D119)*100</f>
        <v>100</v>
      </c>
    </row>
    <row r="120" spans="1:6" ht="33.75" customHeight="1">
      <c r="A120" s="135"/>
      <c r="B120" s="145" t="s">
        <v>140</v>
      </c>
      <c r="C120" s="146" t="s">
        <v>323</v>
      </c>
      <c r="D120" s="100">
        <v>1</v>
      </c>
      <c r="E120" s="100">
        <v>1</v>
      </c>
      <c r="F120" s="72">
        <f t="shared" si="8"/>
        <v>100</v>
      </c>
    </row>
    <row r="121" spans="1:6" ht="25.5">
      <c r="A121" s="135"/>
      <c r="B121" s="145" t="s">
        <v>141</v>
      </c>
      <c r="C121" s="146" t="s">
        <v>324</v>
      </c>
      <c r="D121" s="100">
        <v>1</v>
      </c>
      <c r="E121" s="110">
        <v>1</v>
      </c>
      <c r="F121" s="72">
        <f t="shared" si="8"/>
        <v>100</v>
      </c>
    </row>
    <row r="122" spans="1:6" ht="38.25">
      <c r="A122" s="135"/>
      <c r="B122" s="145" t="s">
        <v>325</v>
      </c>
      <c r="C122" s="146" t="s">
        <v>326</v>
      </c>
      <c r="D122" s="100">
        <v>1</v>
      </c>
      <c r="E122" s="110">
        <v>2</v>
      </c>
      <c r="F122" s="72">
        <f t="shared" si="8"/>
        <v>200</v>
      </c>
    </row>
    <row r="123" spans="1:6" ht="51">
      <c r="A123" s="135"/>
      <c r="B123" s="145" t="s">
        <v>327</v>
      </c>
      <c r="C123" s="146" t="s">
        <v>328</v>
      </c>
      <c r="D123" s="100">
        <v>1</v>
      </c>
      <c r="E123" s="110">
        <v>1</v>
      </c>
      <c r="F123" s="72">
        <f t="shared" si="8"/>
        <v>100</v>
      </c>
    </row>
    <row r="124" spans="1:6" ht="27.75" customHeight="1">
      <c r="A124" s="135"/>
      <c r="B124" s="182" t="s">
        <v>148</v>
      </c>
      <c r="C124" s="146" t="s">
        <v>329</v>
      </c>
      <c r="D124" s="105">
        <v>1</v>
      </c>
      <c r="E124" s="105">
        <v>1</v>
      </c>
      <c r="F124" s="72">
        <f t="shared" si="8"/>
        <v>100</v>
      </c>
    </row>
    <row r="125" spans="1:6" ht="28.5" customHeight="1">
      <c r="A125" s="135"/>
      <c r="B125" s="145" t="s">
        <v>150</v>
      </c>
      <c r="C125" s="146" t="s">
        <v>231</v>
      </c>
      <c r="D125" s="100">
        <v>100</v>
      </c>
      <c r="E125" s="116">
        <v>95</v>
      </c>
      <c r="F125" s="72">
        <f>+(E125/D125)*100</f>
        <v>95</v>
      </c>
    </row>
    <row r="126" spans="1:6" ht="62.25" customHeight="1">
      <c r="A126" s="135"/>
      <c r="B126" s="143" t="s">
        <v>330</v>
      </c>
      <c r="C126" s="172"/>
      <c r="D126" s="167"/>
      <c r="E126" s="152"/>
      <c r="F126" s="144">
        <f>AVERAGE(F127:F130)</f>
        <v>70.83333333333334</v>
      </c>
    </row>
    <row r="127" spans="1:6" ht="45" customHeight="1">
      <c r="A127" s="135"/>
      <c r="B127" s="145" t="s">
        <v>146</v>
      </c>
      <c r="C127" s="146" t="s">
        <v>331</v>
      </c>
      <c r="D127" s="105">
        <v>1</v>
      </c>
      <c r="E127" s="105">
        <v>0</v>
      </c>
      <c r="F127" s="72">
        <f>+(E127/D127)*100</f>
        <v>0</v>
      </c>
    </row>
    <row r="128" spans="1:6" ht="92.25" customHeight="1">
      <c r="A128" s="135"/>
      <c r="B128" s="148" t="s">
        <v>147</v>
      </c>
      <c r="C128" s="146" t="s">
        <v>1</v>
      </c>
      <c r="D128" s="105">
        <v>60</v>
      </c>
      <c r="E128" s="105">
        <v>50</v>
      </c>
      <c r="F128" s="72">
        <f>+(E128/D128)*100</f>
        <v>83.33333333333334</v>
      </c>
    </row>
    <row r="129" spans="1:6" ht="43.5" customHeight="1">
      <c r="A129" s="135"/>
      <c r="B129" s="145" t="s">
        <v>332</v>
      </c>
      <c r="C129" s="146" t="s">
        <v>329</v>
      </c>
      <c r="D129" s="105">
        <v>1</v>
      </c>
      <c r="E129" s="105">
        <v>1</v>
      </c>
      <c r="F129" s="72">
        <f>+(E129/D129)*100</f>
        <v>100</v>
      </c>
    </row>
    <row r="130" spans="1:6" ht="51" customHeight="1">
      <c r="A130" s="135"/>
      <c r="B130" s="148" t="s">
        <v>333</v>
      </c>
      <c r="C130" s="146" t="s">
        <v>329</v>
      </c>
      <c r="D130" s="173">
        <v>2</v>
      </c>
      <c r="E130" s="173">
        <v>2</v>
      </c>
      <c r="F130" s="72">
        <f>+(E130/D130)*100</f>
        <v>100</v>
      </c>
    </row>
    <row r="131" spans="1:6" ht="51" customHeight="1">
      <c r="A131" s="135"/>
      <c r="B131" s="80" t="s">
        <v>150</v>
      </c>
      <c r="C131" s="71" t="s">
        <v>151</v>
      </c>
      <c r="D131" s="100">
        <v>100</v>
      </c>
      <c r="E131" s="116">
        <v>95</v>
      </c>
      <c r="F131" s="72"/>
    </row>
    <row r="132" spans="1:6" ht="31.5" customHeight="1">
      <c r="A132" s="135"/>
      <c r="B132" s="255" t="s">
        <v>334</v>
      </c>
      <c r="C132" s="256"/>
      <c r="D132" s="176"/>
      <c r="E132" s="142"/>
      <c r="F132" s="142">
        <f>+(F5+F31+F62+F78+F106+F117)/6</f>
        <v>70.11799871931457</v>
      </c>
    </row>
    <row r="133" spans="2:6" ht="33.75" customHeight="1">
      <c r="B133" s="257" t="s">
        <v>335</v>
      </c>
      <c r="C133" s="257"/>
      <c r="D133" s="257"/>
      <c r="E133" s="257"/>
      <c r="F133" s="257"/>
    </row>
    <row r="134" spans="1:6" ht="12">
      <c r="A134" s="169"/>
      <c r="B134" s="177"/>
      <c r="C134" s="177"/>
      <c r="D134" s="177"/>
      <c r="E134" s="177"/>
      <c r="F134" s="177"/>
    </row>
    <row r="135" spans="1:6" ht="23.25" customHeight="1">
      <c r="A135" s="169"/>
      <c r="B135" s="177"/>
      <c r="C135" s="177"/>
      <c r="D135" s="177"/>
      <c r="E135" s="177"/>
      <c r="F135" s="178"/>
    </row>
    <row r="136" spans="2:6" ht="19.5" customHeight="1">
      <c r="B136" s="246"/>
      <c r="C136" s="246"/>
      <c r="D136" s="179"/>
      <c r="E136" s="179"/>
      <c r="F136" s="179" t="s">
        <v>191</v>
      </c>
    </row>
    <row r="137" spans="2:6" ht="59.25" customHeight="1">
      <c r="B137" s="245"/>
      <c r="C137" s="245"/>
      <c r="D137" s="180"/>
      <c r="E137" s="180"/>
      <c r="F137" s="180"/>
    </row>
    <row r="138" spans="2:6" ht="42.75" customHeight="1">
      <c r="B138" s="245"/>
      <c r="C138" s="245"/>
      <c r="D138" s="180"/>
      <c r="E138" s="180"/>
      <c r="F138" s="180"/>
    </row>
    <row r="139" spans="2:6" ht="27" customHeight="1">
      <c r="B139" s="245"/>
      <c r="C139" s="245"/>
      <c r="D139" s="180"/>
      <c r="E139" s="180"/>
      <c r="F139" s="180"/>
    </row>
    <row r="140" spans="2:6" ht="35.25" customHeight="1">
      <c r="B140" s="245"/>
      <c r="C140" s="245"/>
      <c r="D140" s="180"/>
      <c r="E140" s="180"/>
      <c r="F140" s="180"/>
    </row>
    <row r="141" spans="2:6" ht="41.25" customHeight="1">
      <c r="B141" s="245"/>
      <c r="C141" s="245"/>
      <c r="D141" s="180"/>
      <c r="E141" s="180"/>
      <c r="F141" s="180"/>
    </row>
    <row r="142" spans="2:6" ht="39" customHeight="1">
      <c r="B142" s="245"/>
      <c r="C142" s="245"/>
      <c r="D142" s="180"/>
      <c r="E142" s="180"/>
      <c r="F142" s="180"/>
    </row>
    <row r="143" spans="2:6" ht="81" customHeight="1">
      <c r="B143" s="245"/>
      <c r="C143" s="245"/>
      <c r="D143" s="180"/>
      <c r="E143" s="180"/>
      <c r="F143" s="180"/>
    </row>
    <row r="144" spans="2:6" ht="33.75" customHeight="1">
      <c r="B144" s="245"/>
      <c r="C144" s="245"/>
      <c r="D144" s="180"/>
      <c r="E144" s="180"/>
      <c r="F144" s="180"/>
    </row>
    <row r="145" spans="2:6" ht="147.75" customHeight="1">
      <c r="B145" s="245"/>
      <c r="C145" s="245"/>
      <c r="D145" s="180"/>
      <c r="E145" s="180"/>
      <c r="F145" s="180"/>
    </row>
    <row r="146" spans="2:6" ht="36" customHeight="1">
      <c r="B146" s="245"/>
      <c r="C146" s="245"/>
      <c r="D146" s="180"/>
      <c r="E146" s="180"/>
      <c r="F146" s="180"/>
    </row>
    <row r="147" spans="2:6" ht="82.5" customHeight="1">
      <c r="B147" s="245"/>
      <c r="C147" s="245"/>
      <c r="D147" s="180"/>
      <c r="E147" s="180"/>
      <c r="F147" s="180"/>
    </row>
    <row r="148" spans="2:6" ht="22.5" customHeight="1">
      <c r="B148" s="245"/>
      <c r="C148" s="245"/>
      <c r="D148" s="245"/>
      <c r="E148" s="245"/>
      <c r="F148" s="245"/>
    </row>
  </sheetData>
  <sheetProtection/>
  <mergeCells count="19">
    <mergeCell ref="B1:F1"/>
    <mergeCell ref="B2:F2"/>
    <mergeCell ref="B3:B4"/>
    <mergeCell ref="C3:F3"/>
    <mergeCell ref="B132:C132"/>
    <mergeCell ref="B133:F133"/>
    <mergeCell ref="B136:C136"/>
    <mergeCell ref="B137:C137"/>
    <mergeCell ref="B138:C138"/>
    <mergeCell ref="B139:C139"/>
    <mergeCell ref="B140:C140"/>
    <mergeCell ref="B141:C141"/>
    <mergeCell ref="B148:F148"/>
    <mergeCell ref="B142:C142"/>
    <mergeCell ref="B143:C143"/>
    <mergeCell ref="B144:C144"/>
    <mergeCell ref="B145:C145"/>
    <mergeCell ref="B146:C146"/>
    <mergeCell ref="B147:C14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PLANEA3</dc:creator>
  <cp:keywords/>
  <dc:description/>
  <cp:lastModifiedBy>0000000000000000000000000000000000000000000000000000</cp:lastModifiedBy>
  <cp:lastPrinted>2014-10-24T20:34:11Z</cp:lastPrinted>
  <dcterms:created xsi:type="dcterms:W3CDTF">2004-04-28T15:04:46Z</dcterms:created>
  <dcterms:modified xsi:type="dcterms:W3CDTF">2014-10-24T21:09:02Z</dcterms:modified>
  <cp:category/>
  <cp:version/>
  <cp:contentType/>
  <cp:contentStatus/>
</cp:coreProperties>
</file>