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.CAM\Documents\presupuesto2015\EJEUCIONES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31" i="1"/>
  <c r="G29" i="1"/>
  <c r="G28" i="1"/>
  <c r="G27" i="1"/>
  <c r="G26" i="1"/>
  <c r="G25" i="1"/>
  <c r="G22" i="1"/>
  <c r="G19" i="1"/>
  <c r="G17" i="1"/>
  <c r="G16" i="1"/>
  <c r="G15" i="1"/>
  <c r="G14" i="1"/>
  <c r="G13" i="1"/>
  <c r="G9" i="1"/>
  <c r="G8" i="1"/>
  <c r="E21" i="1"/>
  <c r="D21" i="1"/>
  <c r="E23" i="1"/>
  <c r="E20" i="1"/>
  <c r="E19" i="1"/>
  <c r="D31" i="1"/>
  <c r="D29" i="1"/>
  <c r="D28" i="1"/>
  <c r="D27" i="1"/>
  <c r="D26" i="1"/>
  <c r="D25" i="1"/>
  <c r="D22" i="1"/>
  <c r="D17" i="1"/>
  <c r="D16" i="1"/>
  <c r="D15" i="1"/>
  <c r="D14" i="1"/>
  <c r="D13" i="1"/>
  <c r="D12" i="1"/>
  <c r="D11" i="1"/>
  <c r="D9" i="1"/>
  <c r="D8" i="1"/>
  <c r="G10" i="1" l="1"/>
  <c r="K178" i="1"/>
  <c r="G176" i="1"/>
  <c r="F180" i="1"/>
  <c r="F183" i="1" s="1"/>
  <c r="F176" i="1"/>
  <c r="F177" i="1" s="1"/>
  <c r="K176" i="1" l="1"/>
  <c r="F182" i="1"/>
  <c r="F184" i="1" s="1"/>
  <c r="K43" i="1" l="1"/>
  <c r="J34" i="1" l="1"/>
  <c r="G36" i="1"/>
  <c r="E39" i="1" l="1"/>
  <c r="E38" i="1"/>
  <c r="E37" i="1"/>
  <c r="E36" i="1"/>
  <c r="F20" i="1" l="1"/>
  <c r="K20" i="1" l="1"/>
  <c r="G24" i="1"/>
  <c r="G21" i="1" s="1"/>
  <c r="J20" i="1" l="1"/>
  <c r="B5" i="2"/>
  <c r="A3" i="2"/>
  <c r="A2" i="2"/>
  <c r="A1" i="2"/>
  <c r="A4" i="2" l="1"/>
  <c r="A5" i="2" s="1"/>
  <c r="E18" i="1" l="1"/>
  <c r="F18" i="1" l="1"/>
  <c r="F19" i="1"/>
  <c r="G18" i="1" l="1"/>
  <c r="J18" i="1" s="1"/>
  <c r="F23" i="1"/>
  <c r="F13" i="1"/>
  <c r="J13" i="1" s="1"/>
  <c r="D18" i="1"/>
  <c r="F29" i="1"/>
  <c r="J29" i="1" s="1"/>
  <c r="F28" i="1"/>
  <c r="F26" i="1"/>
  <c r="J26" i="1" s="1"/>
  <c r="F25" i="1"/>
  <c r="J25" i="1" s="1"/>
  <c r="F22" i="1"/>
  <c r="J22" i="1" s="1"/>
  <c r="F17" i="1"/>
  <c r="J17" i="1" s="1"/>
  <c r="F12" i="1"/>
  <c r="J12" i="1" s="1"/>
  <c r="F11" i="1"/>
  <c r="J11" i="1" s="1"/>
  <c r="F8" i="1"/>
  <c r="J8" i="1" s="1"/>
  <c r="G7" i="1"/>
  <c r="E24" i="1"/>
  <c r="E10" i="1"/>
  <c r="E7" i="1"/>
  <c r="F31" i="1"/>
  <c r="C31" i="1"/>
  <c r="B31" i="1"/>
  <c r="F27" i="1"/>
  <c r="J27" i="1" s="1"/>
  <c r="C26" i="1"/>
  <c r="C25" i="1"/>
  <c r="B24" i="1"/>
  <c r="B21" i="1" s="1"/>
  <c r="C18" i="1"/>
  <c r="B18" i="1"/>
  <c r="C17" i="1"/>
  <c r="F16" i="1"/>
  <c r="J16" i="1" s="1"/>
  <c r="C16" i="1"/>
  <c r="F15" i="1"/>
  <c r="J15" i="1" s="1"/>
  <c r="C14" i="1"/>
  <c r="F14" i="1" s="1"/>
  <c r="J14" i="1" s="1"/>
  <c r="C12" i="1"/>
  <c r="C11" i="1"/>
  <c r="B10" i="1"/>
  <c r="F9" i="1"/>
  <c r="J9" i="1" s="1"/>
  <c r="D7" i="1"/>
  <c r="C7" i="1"/>
  <c r="B7" i="1"/>
  <c r="I15" i="1" l="1"/>
  <c r="J19" i="1"/>
  <c r="K177" i="1"/>
  <c r="J31" i="1"/>
  <c r="K19" i="1"/>
  <c r="I28" i="1"/>
  <c r="J28" i="1"/>
  <c r="H17" i="1"/>
  <c r="K17" i="1"/>
  <c r="I22" i="1"/>
  <c r="K22" i="1"/>
  <c r="H25" i="1"/>
  <c r="K25" i="1"/>
  <c r="H15" i="1"/>
  <c r="K15" i="1"/>
  <c r="E35" i="1"/>
  <c r="D39" i="1"/>
  <c r="F39" i="1" s="1"/>
  <c r="K28" i="1"/>
  <c r="I9" i="1"/>
  <c r="K9" i="1"/>
  <c r="I11" i="1"/>
  <c r="G40" i="1"/>
  <c r="D36" i="1"/>
  <c r="F36" i="1" s="1"/>
  <c r="K11" i="1"/>
  <c r="H28" i="1"/>
  <c r="I31" i="1"/>
  <c r="K31" i="1"/>
  <c r="I12" i="1"/>
  <c r="D37" i="1"/>
  <c r="F37" i="1" s="1"/>
  <c r="K12" i="1"/>
  <c r="H14" i="1"/>
  <c r="J35" i="1"/>
  <c r="K14" i="1"/>
  <c r="K13" i="1"/>
  <c r="I26" i="1"/>
  <c r="K26" i="1"/>
  <c r="H27" i="1"/>
  <c r="K27" i="1"/>
  <c r="H8" i="1"/>
  <c r="K8" i="1"/>
  <c r="I29" i="1"/>
  <c r="K29" i="1"/>
  <c r="D38" i="1"/>
  <c r="F38" i="1" s="1"/>
  <c r="K18" i="1"/>
  <c r="G23" i="1"/>
  <c r="H16" i="1"/>
  <c r="K16" i="1"/>
  <c r="I14" i="1"/>
  <c r="H9" i="1"/>
  <c r="I16" i="1"/>
  <c r="I17" i="1"/>
  <c r="I25" i="1"/>
  <c r="I27" i="1"/>
  <c r="I13" i="1"/>
  <c r="H13" i="1"/>
  <c r="H11" i="1"/>
  <c r="H22" i="1"/>
  <c r="I8" i="1"/>
  <c r="H12" i="1"/>
  <c r="H29" i="1"/>
  <c r="H26" i="1"/>
  <c r="H31" i="1"/>
  <c r="F7" i="1"/>
  <c r="K7" i="1" s="1"/>
  <c r="C10" i="1"/>
  <c r="D24" i="1"/>
  <c r="F21" i="1" s="1"/>
  <c r="C24" i="1"/>
  <c r="C21" i="1" s="1"/>
  <c r="B30" i="1"/>
  <c r="B32" i="1" s="1"/>
  <c r="D10" i="1"/>
  <c r="K23" i="1" l="1"/>
  <c r="J21" i="1"/>
  <c r="J23" i="1"/>
  <c r="I7" i="1"/>
  <c r="H7" i="1"/>
  <c r="D35" i="1"/>
  <c r="F35" i="1" s="1"/>
  <c r="I18" i="1"/>
  <c r="H19" i="1"/>
  <c r="I19" i="1"/>
  <c r="F24" i="1"/>
  <c r="J24" i="1" s="1"/>
  <c r="C30" i="1"/>
  <c r="C32" i="1" s="1"/>
  <c r="E30" i="1"/>
  <c r="E32" i="1" s="1"/>
  <c r="D30" i="1"/>
  <c r="F10" i="1"/>
  <c r="J10" i="1" s="1"/>
  <c r="K10" i="1" l="1"/>
  <c r="K24" i="1"/>
  <c r="I21" i="1"/>
  <c r="K21" i="1"/>
  <c r="H21" i="1"/>
  <c r="I24" i="1"/>
  <c r="H24" i="1"/>
  <c r="I10" i="1"/>
  <c r="H10" i="1"/>
  <c r="G30" i="1"/>
  <c r="D32" i="1"/>
  <c r="E175" i="1" s="1"/>
  <c r="F30" i="1"/>
  <c r="J30" i="1" l="1"/>
  <c r="F32" i="1"/>
  <c r="G32" i="1"/>
  <c r="K30" i="1"/>
  <c r="I30" i="1"/>
  <c r="H30" i="1"/>
  <c r="H18" i="1"/>
  <c r="J32" i="1" l="1"/>
  <c r="G33" i="1"/>
  <c r="G178" i="1"/>
  <c r="G179" i="1" s="1"/>
  <c r="F33" i="1"/>
  <c r="G38" i="1" s="1"/>
  <c r="G39" i="1" s="1"/>
  <c r="G41" i="1" s="1"/>
  <c r="J41" i="1" s="1"/>
  <c r="K32" i="1"/>
  <c r="H32" i="1"/>
  <c r="I32" i="1"/>
  <c r="G34" i="1" l="1"/>
</calcChain>
</file>

<file path=xl/sharedStrings.xml><?xml version="1.0" encoding="utf-8"?>
<sst xmlns="http://schemas.openxmlformats.org/spreadsheetml/2006/main" count="58" uniqueCount="45">
  <si>
    <t>CORPORACION AUTONOMA REGIONAL DEL ALTO MAGDALENA CAM</t>
  </si>
  <si>
    <t xml:space="preserve"> </t>
  </si>
  <si>
    <t>CONCEPTO</t>
  </si>
  <si>
    <t>VALOR PRESUPUESTADO</t>
  </si>
  <si>
    <t>EJECUCION  NOVIEMBRE 15</t>
  </si>
  <si>
    <t>INGRESOS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</si>
  <si>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</si>
  <si>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</si>
  <si>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</si>
  <si>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</si>
  <si>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</si>
  <si>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</si>
  <si>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</si>
  <si>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</si>
  <si>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</si>
  <si>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</si>
  <si>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</si>
  <si>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</si>
  <si>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</si>
  <si>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</si>
  <si>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</si>
  <si>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</si>
  <si>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TOTAL PRESUPUESTO 2014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</si>
  <si>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</si>
  <si>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</si>
  <si>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</si>
  <si>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</si>
  <si>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</si>
  <si>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</si>
  <si>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ECOPETROL</t>
  </si>
  <si>
    <t>TOTAL INGRESOS  RECURSOS PROPIOS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</si>
  <si>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</si>
  <si>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</si>
  <si>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</si>
  <si>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</si>
  <si>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</si>
  <si>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</si>
  <si>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</si>
  <si>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</si>
  <si>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</si>
  <si>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</si>
  <si>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</si>
  <si>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</si>
  <si>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DEPARTAMENTO DEL HUILA</t>
  </si>
  <si>
    <t>EJECUCION PRESUPUESTAL  DE INGRESOS A MARZO 31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</si>
</sst>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DEINGRESOSAjunio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/ANASIS%20DIRECTIVOCAMMARZO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4"/>
      <sheetName val="Gastos 2015"/>
      <sheetName val="INGRESOS A MARZO"/>
    </sheetNames>
    <sheetDataSet>
      <sheetData sheetId="0"/>
      <sheetData sheetId="1"/>
      <sheetData sheetId="2">
        <row r="10">
          <cell r="D10">
            <v>5153808828</v>
          </cell>
          <cell r="G10">
            <v>0</v>
          </cell>
        </row>
        <row r="11">
          <cell r="D11">
            <v>2351008792</v>
          </cell>
          <cell r="G11">
            <v>30053141</v>
          </cell>
        </row>
        <row r="13">
          <cell r="D13">
            <v>949981524</v>
          </cell>
        </row>
        <row r="14">
          <cell r="D14">
            <v>919346208</v>
          </cell>
        </row>
        <row r="15">
          <cell r="D15">
            <v>321630192</v>
          </cell>
          <cell r="G15">
            <v>19456286</v>
          </cell>
        </row>
        <row r="16">
          <cell r="D16">
            <v>46305000</v>
          </cell>
          <cell r="G16">
            <v>3623835</v>
          </cell>
        </row>
        <row r="17">
          <cell r="D17">
            <v>388224373</v>
          </cell>
          <cell r="G17">
            <v>65682577</v>
          </cell>
        </row>
        <row r="18">
          <cell r="D18">
            <v>3461573029</v>
          </cell>
          <cell r="G18">
            <v>0</v>
          </cell>
        </row>
        <row r="19">
          <cell r="D19">
            <v>62002395</v>
          </cell>
          <cell r="G19">
            <v>7995664</v>
          </cell>
        </row>
        <row r="21">
          <cell r="E21">
            <v>2444639650</v>
          </cell>
        </row>
        <row r="22">
          <cell r="E22">
            <v>42980000</v>
          </cell>
        </row>
        <row r="24">
          <cell r="E24">
            <v>6488128161</v>
          </cell>
        </row>
        <row r="25">
          <cell r="D25">
            <v>333711102</v>
          </cell>
          <cell r="G25">
            <v>61080186</v>
          </cell>
        </row>
        <row r="27">
          <cell r="D27">
            <v>661567147</v>
          </cell>
          <cell r="G27">
            <v>218349849</v>
          </cell>
        </row>
        <row r="28">
          <cell r="D28">
            <v>369487128</v>
          </cell>
          <cell r="G28">
            <v>26748678</v>
          </cell>
        </row>
        <row r="29">
          <cell r="D29">
            <v>852097710</v>
          </cell>
          <cell r="G29">
            <v>678890524</v>
          </cell>
        </row>
        <row r="30">
          <cell r="D30">
            <v>224400000</v>
          </cell>
          <cell r="G30">
            <v>42970267.299999997</v>
          </cell>
        </row>
        <row r="31">
          <cell r="D31">
            <v>548591172</v>
          </cell>
          <cell r="G31">
            <v>678526064</v>
          </cell>
        </row>
        <row r="35">
          <cell r="D35">
            <v>3280302000</v>
          </cell>
          <cell r="G35">
            <v>227750070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workbookViewId="0">
      <selection activeCell="A7" sqref="A7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19.71093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</cols>
  <sheetData>
    <row r="1" spans="1:1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2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0"/>
      <c r="K3" s="25"/>
    </row>
    <row r="4" spans="1:11" x14ac:dyDescent="0.25">
      <c r="A4" s="19"/>
      <c r="B4" s="10"/>
      <c r="C4" s="20" t="s">
        <v>1</v>
      </c>
      <c r="D4" s="20"/>
      <c r="E4" s="26"/>
      <c r="F4" s="26"/>
      <c r="G4" s="26"/>
      <c r="H4" s="26"/>
      <c r="I4" s="26"/>
      <c r="J4" s="26"/>
      <c r="K4" s="25"/>
    </row>
    <row r="5" spans="1:11" ht="60" x14ac:dyDescent="0.25">
      <c r="A5" s="12" t="s">
        <v>2</v>
      </c>
      <c r="B5" s="10" t="s">
        <v>3</v>
      </c>
      <c r="C5" s="11" t="s">
        <v>4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6" t="s">
        <v>28</v>
      </c>
      <c r="J5" s="16" t="s">
        <v>27</v>
      </c>
      <c r="K5" s="18" t="s">
        <v>32</v>
      </c>
    </row>
    <row r="6" spans="1:11" x14ac:dyDescent="0.25">
      <c r="A6" s="3" t="s">
        <v>5</v>
      </c>
      <c r="B6" s="6"/>
      <c r="C6" s="2" t="s">
        <v>1</v>
      </c>
      <c r="D6" s="2" t="s">
        <v>1</v>
      </c>
      <c r="E6" s="26"/>
      <c r="F6" s="26"/>
      <c r="G6" s="26"/>
      <c r="H6" s="26"/>
      <c r="I6" s="27"/>
      <c r="J6" s="27"/>
      <c r="K6" s="25"/>
    </row>
    <row r="7" spans="1:11" x14ac:dyDescent="0.25">
      <c r="A7" s="3" t="s">
        <v>6</v>
      </c>
      <c r="B7" s="8">
        <f>+B8+B9</f>
        <v>3990720028</v>
      </c>
      <c r="C7" s="8">
        <f>+C8+C9</f>
        <v>5773324426</v>
      </c>
      <c r="D7" s="8">
        <f>+D8+D9</f>
        <v>7504817620</v>
      </c>
      <c r="E7" s="8">
        <f>+E8+E9</f>
        <v>0</v>
      </c>
      <c r="F7" s="8">
        <f>+D7+E7</f>
        <v>7504817620</v>
      </c>
      <c r="G7" s="8">
        <f>+G8+G9</f>
        <v>30053141</v>
      </c>
      <c r="H7" s="28">
        <f>+F7-G7</f>
        <v>7474764479</v>
      </c>
      <c r="I7" s="29">
        <f>+G7/F7*100</f>
        <v>0.40045131703013992</v>
      </c>
      <c r="J7" s="30">
        <f>+F7-G7</f>
        <v>7474764479</v>
      </c>
      <c r="K7" s="25">
        <f>+G7/F7*100</f>
        <v>0.40045131703013992</v>
      </c>
    </row>
    <row r="8" spans="1:11" x14ac:dyDescent="0.25">
      <c r="A8" s="1" t="s">
        <v>7</v>
      </c>
      <c r="B8" s="2">
        <v>2554571331</v>
      </c>
      <c r="C8" s="2">
        <v>3982615749</v>
      </c>
      <c r="D8" s="2">
        <f>+'[3]INGRESOS A MARZO'!$D$10</f>
        <v>5153808828</v>
      </c>
      <c r="E8" s="2">
        <v>0</v>
      </c>
      <c r="F8" s="2">
        <f t="shared" ref="F8:F32" si="0">+D8+E8</f>
        <v>5153808828</v>
      </c>
      <c r="G8" s="14">
        <f>+'[3]INGRESOS A MARZO'!$G$10</f>
        <v>0</v>
      </c>
      <c r="H8" s="31">
        <f t="shared" ref="H8:H32" si="1">+F8-G8</f>
        <v>5153808828</v>
      </c>
      <c r="I8" s="32">
        <f t="shared" ref="I8:I32" si="2">+G8/F8*100</f>
        <v>0</v>
      </c>
      <c r="J8" s="30">
        <f t="shared" ref="J8:J32" si="3">+F8-G8</f>
        <v>5153808828</v>
      </c>
      <c r="K8" s="25">
        <f t="shared" ref="K8:K29" si="4">+G8/F8*100</f>
        <v>0</v>
      </c>
    </row>
    <row r="9" spans="1:11" x14ac:dyDescent="0.25">
      <c r="A9" s="1" t="s">
        <v>42</v>
      </c>
      <c r="B9" s="2">
        <v>1436148697</v>
      </c>
      <c r="C9" s="2">
        <v>1790708677</v>
      </c>
      <c r="D9" s="2">
        <f>+'[3]INGRESOS A MARZO'!$D$11</f>
        <v>2351008792</v>
      </c>
      <c r="E9" s="2">
        <v>0</v>
      </c>
      <c r="F9" s="2">
        <f t="shared" si="0"/>
        <v>2351008792</v>
      </c>
      <c r="G9" s="14">
        <f>+'[3]INGRESOS A MARZO'!$G$11</f>
        <v>30053141</v>
      </c>
      <c r="H9" s="31">
        <f t="shared" si="1"/>
        <v>2320955651</v>
      </c>
      <c r="I9" s="32">
        <f t="shared" si="2"/>
        <v>1.2783083203374086</v>
      </c>
      <c r="J9" s="30">
        <f t="shared" si="3"/>
        <v>2320955651</v>
      </c>
      <c r="K9" s="25">
        <f t="shared" si="4"/>
        <v>1.2783083203374086</v>
      </c>
    </row>
    <row r="10" spans="1:11" x14ac:dyDescent="0.25">
      <c r="A10" s="3" t="s">
        <v>8</v>
      </c>
      <c r="B10" s="8">
        <f t="shared" ref="B10:D10" si="5">SUM(B11:B15)</f>
        <v>4083130951</v>
      </c>
      <c r="C10" s="8">
        <f t="shared" si="5"/>
        <v>2572031685</v>
      </c>
      <c r="D10" s="8">
        <f t="shared" si="5"/>
        <v>2625487297</v>
      </c>
      <c r="E10" s="8">
        <f t="shared" ref="E10" si="6">SUM(E11:E15)</f>
        <v>0</v>
      </c>
      <c r="F10" s="8">
        <f t="shared" si="0"/>
        <v>2625487297</v>
      </c>
      <c r="G10" s="15">
        <f>SUM(G11:G15)-1</f>
        <v>88762697</v>
      </c>
      <c r="H10" s="28">
        <f t="shared" si="1"/>
        <v>2536724600</v>
      </c>
      <c r="I10" s="29">
        <f t="shared" si="2"/>
        <v>3.3808084732089259</v>
      </c>
      <c r="J10" s="30">
        <f t="shared" si="3"/>
        <v>2536724600</v>
      </c>
      <c r="K10" s="25">
        <f t="shared" si="4"/>
        <v>3.3808084732089259</v>
      </c>
    </row>
    <row r="11" spans="1:11" x14ac:dyDescent="0.25">
      <c r="A11" s="1" t="s">
        <v>9</v>
      </c>
      <c r="B11" s="2">
        <v>1482000000</v>
      </c>
      <c r="C11" s="2">
        <f>540317343+300000000</f>
        <v>840317343</v>
      </c>
      <c r="D11" s="2">
        <f>+'[3]INGRESOS A MARZO'!$D$13</f>
        <v>949981524</v>
      </c>
      <c r="E11" s="2">
        <v>0</v>
      </c>
      <c r="F11" s="2">
        <f t="shared" si="0"/>
        <v>949981524</v>
      </c>
      <c r="G11" s="14">
        <v>0</v>
      </c>
      <c r="H11" s="31">
        <f t="shared" si="1"/>
        <v>949981524</v>
      </c>
      <c r="I11" s="32">
        <f t="shared" si="2"/>
        <v>0</v>
      </c>
      <c r="J11" s="30">
        <f t="shared" si="3"/>
        <v>949981524</v>
      </c>
      <c r="K11" s="25">
        <f t="shared" si="4"/>
        <v>0</v>
      </c>
    </row>
    <row r="12" spans="1:11" ht="29.25" x14ac:dyDescent="0.25">
      <c r="A12" s="1" t="s">
        <v>10</v>
      </c>
      <c r="B12" s="2">
        <v>1607000000</v>
      </c>
      <c r="C12" s="2">
        <f>934639741+300000000</f>
        <v>1234639741</v>
      </c>
      <c r="D12" s="2">
        <f>+'[3]INGRESOS A MARZO'!$D$14</f>
        <v>919346208</v>
      </c>
      <c r="E12" s="2">
        <v>0</v>
      </c>
      <c r="F12" s="2">
        <f t="shared" si="0"/>
        <v>919346208</v>
      </c>
      <c r="G12" s="14">
        <v>0</v>
      </c>
      <c r="H12" s="31">
        <f t="shared" si="1"/>
        <v>919346208</v>
      </c>
      <c r="I12" s="32">
        <f t="shared" si="2"/>
        <v>0</v>
      </c>
      <c r="J12" s="30">
        <f t="shared" si="3"/>
        <v>919346208</v>
      </c>
      <c r="K12" s="25">
        <f t="shared" si="4"/>
        <v>0</v>
      </c>
    </row>
    <row r="13" spans="1:11" x14ac:dyDescent="0.25">
      <c r="A13" s="1" t="s">
        <v>11</v>
      </c>
      <c r="B13" s="2">
        <v>600000000</v>
      </c>
      <c r="C13" s="2">
        <v>153157235</v>
      </c>
      <c r="D13" s="2">
        <f>+'[3]INGRESOS A MARZO'!$D$15</f>
        <v>321630192</v>
      </c>
      <c r="E13" s="2">
        <v>0</v>
      </c>
      <c r="F13" s="2">
        <f>+D13+E13</f>
        <v>321630192</v>
      </c>
      <c r="G13" s="14">
        <f>+'[3]INGRESOS A MARZO'!$G$15</f>
        <v>19456286</v>
      </c>
      <c r="H13" s="31">
        <f t="shared" si="1"/>
        <v>302173906</v>
      </c>
      <c r="I13" s="32">
        <f t="shared" si="2"/>
        <v>6.0492722648376249</v>
      </c>
      <c r="J13" s="30">
        <f t="shared" si="3"/>
        <v>302173906</v>
      </c>
      <c r="K13" s="25">
        <f t="shared" si="4"/>
        <v>6.0492722648376249</v>
      </c>
    </row>
    <row r="14" spans="1:11" x14ac:dyDescent="0.25">
      <c r="A14" s="1" t="s">
        <v>12</v>
      </c>
      <c r="B14" s="2">
        <v>42000000</v>
      </c>
      <c r="C14" s="2">
        <f>7081824+62162613</f>
        <v>69244437</v>
      </c>
      <c r="D14" s="2">
        <f>+'[3]INGRESOS A MARZO'!$D$16</f>
        <v>46305000</v>
      </c>
      <c r="E14" s="2">
        <v>0</v>
      </c>
      <c r="F14" s="2">
        <f t="shared" si="0"/>
        <v>46305000</v>
      </c>
      <c r="G14" s="14">
        <f>+'[3]INGRESOS A MARZO'!$G$16</f>
        <v>3623835</v>
      </c>
      <c r="H14" s="31">
        <f t="shared" si="1"/>
        <v>42681165</v>
      </c>
      <c r="I14" s="32">
        <f t="shared" si="2"/>
        <v>7.8260123096857788</v>
      </c>
      <c r="J14" s="30">
        <f t="shared" si="3"/>
        <v>42681165</v>
      </c>
      <c r="K14" s="25">
        <f t="shared" si="4"/>
        <v>7.8260123096857788</v>
      </c>
    </row>
    <row r="15" spans="1:11" x14ac:dyDescent="0.25">
      <c r="A15" s="1" t="s">
        <v>13</v>
      </c>
      <c r="B15" s="2">
        <v>352130951</v>
      </c>
      <c r="C15" s="2">
        <v>274672929</v>
      </c>
      <c r="D15" s="2">
        <f>+'[3]INGRESOS A MARZO'!$D$17</f>
        <v>388224373</v>
      </c>
      <c r="E15" s="2">
        <v>0</v>
      </c>
      <c r="F15" s="2">
        <f t="shared" si="0"/>
        <v>388224373</v>
      </c>
      <c r="G15" s="14">
        <f>+'[3]INGRESOS A MARZO'!$G$17</f>
        <v>65682577</v>
      </c>
      <c r="H15" s="31">
        <f t="shared" si="1"/>
        <v>322541796</v>
      </c>
      <c r="I15" s="32">
        <f t="shared" si="2"/>
        <v>16.918715456332258</v>
      </c>
      <c r="J15" s="30">
        <f t="shared" si="3"/>
        <v>322541796</v>
      </c>
      <c r="K15" s="25">
        <f t="shared" si="4"/>
        <v>16.918715456332258</v>
      </c>
    </row>
    <row r="16" spans="1:11" ht="30" x14ac:dyDescent="0.25">
      <c r="A16" s="3" t="s">
        <v>14</v>
      </c>
      <c r="B16" s="8">
        <v>3559746688</v>
      </c>
      <c r="C16" s="8">
        <f>2340876848+405356184</f>
        <v>2746233032</v>
      </c>
      <c r="D16" s="8">
        <f>+'[3]INGRESOS A MARZO'!$D$18</f>
        <v>3461573029</v>
      </c>
      <c r="E16" s="8">
        <v>0</v>
      </c>
      <c r="F16" s="8">
        <f t="shared" si="0"/>
        <v>3461573029</v>
      </c>
      <c r="G16" s="15">
        <f>+'[3]INGRESOS A MARZO'!$G$18</f>
        <v>0</v>
      </c>
      <c r="H16" s="28">
        <f t="shared" si="1"/>
        <v>3461573029</v>
      </c>
      <c r="I16" s="29">
        <f t="shared" si="2"/>
        <v>0</v>
      </c>
      <c r="J16" s="30">
        <f t="shared" si="3"/>
        <v>3461573029</v>
      </c>
      <c r="K16" s="25">
        <f t="shared" si="4"/>
        <v>0</v>
      </c>
    </row>
    <row r="17" spans="1:11" x14ac:dyDescent="0.25">
      <c r="A17" s="3" t="s">
        <v>15</v>
      </c>
      <c r="B17" s="8">
        <v>56238000</v>
      </c>
      <c r="C17" s="8">
        <f>28453518*1.004</f>
        <v>28567332.072000001</v>
      </c>
      <c r="D17" s="8">
        <f>+'[3]INGRESOS A MARZO'!$D$19</f>
        <v>62002395</v>
      </c>
      <c r="E17" s="8">
        <v>0</v>
      </c>
      <c r="F17" s="8">
        <f t="shared" si="0"/>
        <v>62002395</v>
      </c>
      <c r="G17" s="15">
        <f>+'[3]INGRESOS A MARZO'!$G$19</f>
        <v>7995664</v>
      </c>
      <c r="H17" s="28">
        <f t="shared" si="1"/>
        <v>54006731</v>
      </c>
      <c r="I17" s="29">
        <f t="shared" si="2"/>
        <v>12.895734108335654</v>
      </c>
      <c r="J17" s="30">
        <f t="shared" si="3"/>
        <v>54006731</v>
      </c>
      <c r="K17" s="25">
        <f t="shared" si="4"/>
        <v>12.895734108335654</v>
      </c>
    </row>
    <row r="18" spans="1:11" x14ac:dyDescent="0.25">
      <c r="A18" s="3" t="s">
        <v>16</v>
      </c>
      <c r="B18" s="2" t="e">
        <f>+#REF!+#REF!</f>
        <v>#REF!</v>
      </c>
      <c r="C18" s="2" t="e">
        <f>+#REF!+#REF!</f>
        <v>#REF!</v>
      </c>
      <c r="D18" s="2">
        <f>+D19</f>
        <v>0</v>
      </c>
      <c r="E18" s="8">
        <f>SUM(E19:E20)</f>
        <v>2487619650</v>
      </c>
      <c r="F18" s="8">
        <f>+E18</f>
        <v>2487619650</v>
      </c>
      <c r="G18" s="8">
        <f>SUM(G19:G20)</f>
        <v>2444639650</v>
      </c>
      <c r="H18" s="31">
        <f t="shared" si="1"/>
        <v>42980000</v>
      </c>
      <c r="I18" s="32">
        <f t="shared" si="2"/>
        <v>98.272243909956245</v>
      </c>
      <c r="J18" s="30">
        <f t="shared" si="3"/>
        <v>42980000</v>
      </c>
      <c r="K18" s="25">
        <f t="shared" si="4"/>
        <v>98.272243909956245</v>
      </c>
    </row>
    <row r="19" spans="1:11" x14ac:dyDescent="0.25">
      <c r="A19" s="1" t="s">
        <v>29</v>
      </c>
      <c r="B19" s="2"/>
      <c r="C19" s="2"/>
      <c r="D19" s="2">
        <v>0</v>
      </c>
      <c r="E19" s="2">
        <f>+'[3]INGRESOS A MARZO'!$E$21</f>
        <v>2444639650</v>
      </c>
      <c r="F19" s="2">
        <f>+E19</f>
        <v>2444639650</v>
      </c>
      <c r="G19" s="14">
        <f>+F19</f>
        <v>2444639650</v>
      </c>
      <c r="H19" s="31">
        <f t="shared" si="1"/>
        <v>0</v>
      </c>
      <c r="I19" s="32">
        <f t="shared" si="2"/>
        <v>100</v>
      </c>
      <c r="J19" s="30">
        <f t="shared" si="3"/>
        <v>0</v>
      </c>
      <c r="K19" s="25">
        <f>+G19/F19*100</f>
        <v>100</v>
      </c>
    </row>
    <row r="20" spans="1:11" x14ac:dyDescent="0.25">
      <c r="A20" s="1" t="s">
        <v>43</v>
      </c>
      <c r="B20" s="2"/>
      <c r="C20" s="2"/>
      <c r="D20" s="2">
        <v>0</v>
      </c>
      <c r="E20" s="2">
        <f>+'[3]INGRESOS A MARZO'!$E$22</f>
        <v>42980000</v>
      </c>
      <c r="F20" s="2">
        <f>+E20</f>
        <v>42980000</v>
      </c>
      <c r="G20" s="14">
        <v>0</v>
      </c>
      <c r="H20" s="31"/>
      <c r="I20" s="32"/>
      <c r="J20" s="30">
        <f t="shared" si="3"/>
        <v>42980000</v>
      </c>
      <c r="K20" s="25">
        <f t="shared" si="4"/>
        <v>0</v>
      </c>
    </row>
    <row r="21" spans="1:11" x14ac:dyDescent="0.25">
      <c r="A21" s="3" t="s">
        <v>17</v>
      </c>
      <c r="B21" s="8">
        <f>+B22+B24</f>
        <v>3621351324</v>
      </c>
      <c r="C21" s="8">
        <f>+C22+C24</f>
        <v>3226173481</v>
      </c>
      <c r="D21" s="8">
        <f>+D22+D24+D23</f>
        <v>2989854259</v>
      </c>
      <c r="E21" s="8">
        <f>+E22+E24+E23</f>
        <v>6488128161</v>
      </c>
      <c r="F21" s="8">
        <f t="shared" si="0"/>
        <v>9477982420</v>
      </c>
      <c r="G21" s="8">
        <f>+G22+G24+G23</f>
        <v>8194693729.3000002</v>
      </c>
      <c r="H21" s="28">
        <f t="shared" si="1"/>
        <v>1283288690.6999998</v>
      </c>
      <c r="I21" s="29">
        <f t="shared" si="2"/>
        <v>86.460317883771722</v>
      </c>
      <c r="J21" s="30">
        <f t="shared" si="3"/>
        <v>1283288690.6999998</v>
      </c>
      <c r="K21" s="25">
        <f t="shared" si="4"/>
        <v>86.460317883771722</v>
      </c>
    </row>
    <row r="22" spans="1:11" x14ac:dyDescent="0.25">
      <c r="A22" s="1" t="s">
        <v>18</v>
      </c>
      <c r="B22" s="2">
        <v>186018000</v>
      </c>
      <c r="C22" s="2">
        <v>483000000</v>
      </c>
      <c r="D22" s="2">
        <f>+'[3]INGRESOS A MARZO'!$D$25</f>
        <v>333711102</v>
      </c>
      <c r="E22" s="2">
        <v>0</v>
      </c>
      <c r="F22" s="2">
        <f t="shared" si="0"/>
        <v>333711102</v>
      </c>
      <c r="G22" s="14">
        <f>+'[3]INGRESOS A MARZO'!$G$25</f>
        <v>61080186</v>
      </c>
      <c r="H22" s="31">
        <f t="shared" si="1"/>
        <v>272630916</v>
      </c>
      <c r="I22" s="32">
        <f t="shared" si="2"/>
        <v>18.303312546071663</v>
      </c>
      <c r="J22" s="30">
        <f t="shared" si="3"/>
        <v>272630916</v>
      </c>
      <c r="K22" s="25">
        <f t="shared" si="4"/>
        <v>18.303312546071663</v>
      </c>
    </row>
    <row r="23" spans="1:11" x14ac:dyDescent="0.25">
      <c r="A23" s="1" t="s">
        <v>31</v>
      </c>
      <c r="B23" s="2"/>
      <c r="C23" s="2"/>
      <c r="D23" s="2"/>
      <c r="E23" s="2">
        <f>+'[3]INGRESOS A MARZO'!$E$24</f>
        <v>6488128161</v>
      </c>
      <c r="F23" s="2">
        <f t="shared" ref="F23:G23" si="7">+E23</f>
        <v>6488128161</v>
      </c>
      <c r="G23" s="14">
        <f t="shared" si="7"/>
        <v>6488128161</v>
      </c>
      <c r="H23" s="31"/>
      <c r="I23" s="32"/>
      <c r="J23" s="30">
        <f t="shared" si="3"/>
        <v>0</v>
      </c>
      <c r="K23" s="25">
        <f t="shared" si="4"/>
        <v>100</v>
      </c>
    </row>
    <row r="24" spans="1:11" x14ac:dyDescent="0.25">
      <c r="A24" s="3" t="s">
        <v>19</v>
      </c>
      <c r="B24" s="2">
        <f>+B25+B26+B27+B28+B29</f>
        <v>3435333324</v>
      </c>
      <c r="C24" s="2">
        <f>+C25+C26+C27+C28+C29</f>
        <v>2743173481</v>
      </c>
      <c r="D24" s="8">
        <f>SUM(D25:D29)</f>
        <v>2656143157</v>
      </c>
      <c r="E24" s="8">
        <f>SUM(E25:E29)</f>
        <v>0</v>
      </c>
      <c r="F24" s="8">
        <f t="shared" si="0"/>
        <v>2656143157</v>
      </c>
      <c r="G24" s="8">
        <f>SUM(G25:G29)</f>
        <v>1645485382.3</v>
      </c>
      <c r="H24" s="31">
        <f t="shared" si="1"/>
        <v>1010657774.7</v>
      </c>
      <c r="I24" s="32">
        <f t="shared" si="2"/>
        <v>61.950176817973372</v>
      </c>
      <c r="J24" s="30">
        <f t="shared" si="3"/>
        <v>1010657774.7</v>
      </c>
      <c r="K24" s="25">
        <f t="shared" si="4"/>
        <v>61.950176817973372</v>
      </c>
    </row>
    <row r="25" spans="1:11" x14ac:dyDescent="0.25">
      <c r="A25" s="1" t="s">
        <v>20</v>
      </c>
      <c r="B25" s="2">
        <v>594000000</v>
      </c>
      <c r="C25" s="2">
        <f>438940542+50000000</f>
        <v>488940542</v>
      </c>
      <c r="D25" s="2">
        <f>+'[3]INGRESOS A MARZO'!$D$27</f>
        <v>661567147</v>
      </c>
      <c r="E25" s="2">
        <v>0</v>
      </c>
      <c r="F25" s="2">
        <f t="shared" si="0"/>
        <v>661567147</v>
      </c>
      <c r="G25" s="14">
        <f>+'[3]INGRESOS A MARZO'!$G$27</f>
        <v>218349849</v>
      </c>
      <c r="H25" s="31">
        <f t="shared" si="1"/>
        <v>443217298</v>
      </c>
      <c r="I25" s="32">
        <f t="shared" si="2"/>
        <v>33.004941371431187</v>
      </c>
      <c r="J25" s="30">
        <f t="shared" si="3"/>
        <v>443217298</v>
      </c>
      <c r="K25" s="25">
        <f t="shared" si="4"/>
        <v>33.004941371431187</v>
      </c>
    </row>
    <row r="26" spans="1:11" ht="29.25" x14ac:dyDescent="0.25">
      <c r="A26" s="1" t="s">
        <v>10</v>
      </c>
      <c r="B26" s="2">
        <v>1015350000</v>
      </c>
      <c r="C26" s="2">
        <f>200328232+500000000</f>
        <v>700328232</v>
      </c>
      <c r="D26" s="2">
        <f>+'[3]INGRESOS A MARZO'!$D$28</f>
        <v>369487128</v>
      </c>
      <c r="E26" s="2">
        <v>0</v>
      </c>
      <c r="F26" s="2">
        <f t="shared" si="0"/>
        <v>369487128</v>
      </c>
      <c r="G26" s="14">
        <f>+'[3]INGRESOS A MARZO'!$G$28</f>
        <v>26748678</v>
      </c>
      <c r="H26" s="31">
        <f t="shared" si="1"/>
        <v>342738450</v>
      </c>
      <c r="I26" s="32">
        <f t="shared" si="2"/>
        <v>7.2394072683365573</v>
      </c>
      <c r="J26" s="30">
        <f t="shared" si="3"/>
        <v>342738450</v>
      </c>
      <c r="K26" s="25">
        <f t="shared" si="4"/>
        <v>7.2394072683365573</v>
      </c>
    </row>
    <row r="27" spans="1:11" ht="29.25" x14ac:dyDescent="0.25">
      <c r="A27" s="1" t="s">
        <v>14</v>
      </c>
      <c r="B27" s="2">
        <v>1186582000</v>
      </c>
      <c r="C27" s="2">
        <v>751381744</v>
      </c>
      <c r="D27" s="2">
        <f>+'[3]INGRESOS A MARZO'!$D$29</f>
        <v>852097710</v>
      </c>
      <c r="E27" s="2">
        <v>0</v>
      </c>
      <c r="F27" s="2">
        <f t="shared" si="0"/>
        <v>852097710</v>
      </c>
      <c r="G27" s="14">
        <f>+'[3]INGRESOS A MARZO'!$G$29</f>
        <v>678890524</v>
      </c>
      <c r="H27" s="31">
        <f t="shared" si="1"/>
        <v>173207186</v>
      </c>
      <c r="I27" s="32">
        <f t="shared" si="2"/>
        <v>79.672849255750251</v>
      </c>
      <c r="J27" s="30">
        <f t="shared" si="3"/>
        <v>173207186</v>
      </c>
      <c r="K27" s="25">
        <f t="shared" si="4"/>
        <v>79.672849255750251</v>
      </c>
    </row>
    <row r="28" spans="1:11" x14ac:dyDescent="0.25">
      <c r="A28" s="1" t="s">
        <v>11</v>
      </c>
      <c r="B28" s="2">
        <v>200000000</v>
      </c>
      <c r="C28" s="2">
        <v>121750963</v>
      </c>
      <c r="D28" s="2">
        <f>+'[3]INGRESOS A MARZO'!$D$30</f>
        <v>224400000</v>
      </c>
      <c r="E28" s="2">
        <v>0</v>
      </c>
      <c r="F28" s="2">
        <f t="shared" si="0"/>
        <v>224400000</v>
      </c>
      <c r="G28" s="14">
        <f>+'[3]INGRESOS A MARZO'!$G$30</f>
        <v>42970267.299999997</v>
      </c>
      <c r="H28" s="31">
        <f t="shared" si="1"/>
        <v>181429732.69999999</v>
      </c>
      <c r="I28" s="32">
        <f t="shared" si="2"/>
        <v>19.148960472370767</v>
      </c>
      <c r="J28" s="30">
        <f t="shared" si="3"/>
        <v>181429732.69999999</v>
      </c>
      <c r="K28" s="25">
        <f t="shared" si="4"/>
        <v>19.148960472370767</v>
      </c>
    </row>
    <row r="29" spans="1:11" x14ac:dyDescent="0.25">
      <c r="A29" s="1" t="s">
        <v>6</v>
      </c>
      <c r="B29" s="2">
        <v>439401324</v>
      </c>
      <c r="C29" s="2">
        <v>680772000</v>
      </c>
      <c r="D29" s="2">
        <f>+'[3]INGRESOS A MARZO'!$D$31</f>
        <v>548591172</v>
      </c>
      <c r="E29" s="2">
        <v>0</v>
      </c>
      <c r="F29" s="2">
        <f t="shared" si="0"/>
        <v>548591172</v>
      </c>
      <c r="G29" s="14">
        <f>+'[3]INGRESOS A MARZO'!$G$31</f>
        <v>678526064</v>
      </c>
      <c r="H29" s="31">
        <f t="shared" si="1"/>
        <v>-129934892</v>
      </c>
      <c r="I29" s="32">
        <f t="shared" si="2"/>
        <v>123.68519557584132</v>
      </c>
      <c r="J29" s="30">
        <f t="shared" si="3"/>
        <v>-129934892</v>
      </c>
      <c r="K29" s="25">
        <f t="shared" si="4"/>
        <v>123.68519557584132</v>
      </c>
    </row>
    <row r="30" spans="1:11" ht="30" x14ac:dyDescent="0.25">
      <c r="A30" s="3" t="s">
        <v>30</v>
      </c>
      <c r="B30" s="8" t="e">
        <f>+B7+B10+B17+B21+B18+B16</f>
        <v>#REF!</v>
      </c>
      <c r="C30" s="8" t="e">
        <f>+C7+C10+C17+C21+C18+C16</f>
        <v>#REF!</v>
      </c>
      <c r="D30" s="8">
        <f>+D7+D10+D17+D21+D18+D16</f>
        <v>16643734600</v>
      </c>
      <c r="E30" s="8">
        <f>+E7+E10+E17+E21+E18+E16</f>
        <v>8975747811</v>
      </c>
      <c r="F30" s="8">
        <f t="shared" si="0"/>
        <v>25619482411</v>
      </c>
      <c r="G30" s="15">
        <f>+G7+G10+G17+G21+G18+G16</f>
        <v>10766144881.299999</v>
      </c>
      <c r="H30" s="28">
        <f t="shared" si="1"/>
        <v>14853337529.700001</v>
      </c>
      <c r="I30" s="29">
        <f t="shared" si="2"/>
        <v>42.023272400996824</v>
      </c>
      <c r="J30" s="30">
        <f t="shared" si="3"/>
        <v>14853337529.700001</v>
      </c>
      <c r="K30" s="25">
        <f>+G30/F30*100</f>
        <v>42.023272400996824</v>
      </c>
    </row>
    <row r="31" spans="1:11" x14ac:dyDescent="0.25">
      <c r="A31" s="3" t="s">
        <v>21</v>
      </c>
      <c r="B31" s="2">
        <f>+[1]Hoja2!$C$40</f>
        <v>1637500000</v>
      </c>
      <c r="C31" s="2">
        <f>+[1]Hoja2!$C$40</f>
        <v>1637500000</v>
      </c>
      <c r="D31" s="8">
        <f>+'[3]INGRESOS A MARZO'!$D$35</f>
        <v>3280302000</v>
      </c>
      <c r="E31" s="8">
        <v>0</v>
      </c>
      <c r="F31" s="8">
        <f t="shared" si="0"/>
        <v>3280302000</v>
      </c>
      <c r="G31" s="15">
        <f>+'[3]INGRESOS A MARZO'!$G$35</f>
        <v>227750070</v>
      </c>
      <c r="H31" s="28">
        <f t="shared" si="1"/>
        <v>3052551930</v>
      </c>
      <c r="I31" s="29">
        <f t="shared" si="2"/>
        <v>6.9429604347404599</v>
      </c>
      <c r="J31" s="30">
        <f t="shared" si="3"/>
        <v>3052551930</v>
      </c>
      <c r="K31" s="25">
        <f>+G31/F31*100</f>
        <v>6.9429604347404599</v>
      </c>
    </row>
    <row r="32" spans="1:11" ht="15.75" thickBot="1" x14ac:dyDescent="0.3">
      <c r="A32" s="4" t="s">
        <v>22</v>
      </c>
      <c r="B32" s="5" t="e">
        <f>+B30+B31</f>
        <v>#REF!</v>
      </c>
      <c r="C32" s="5" t="e">
        <f>+C30+C31</f>
        <v>#REF!</v>
      </c>
      <c r="D32" s="9">
        <f>+D30+D31</f>
        <v>19924036600</v>
      </c>
      <c r="E32" s="9">
        <f>+E30+E31</f>
        <v>8975747811</v>
      </c>
      <c r="F32" s="9">
        <f t="shared" si="0"/>
        <v>28899784411</v>
      </c>
      <c r="G32" s="9">
        <f>+G30+G31</f>
        <v>10993894951.299999</v>
      </c>
      <c r="H32" s="33">
        <f t="shared" si="1"/>
        <v>17905889459.700001</v>
      </c>
      <c r="I32" s="34">
        <f t="shared" si="2"/>
        <v>38.041442783619658</v>
      </c>
      <c r="J32" s="30">
        <f t="shared" si="3"/>
        <v>17905889459.700001</v>
      </c>
      <c r="K32" s="25">
        <f>+G32/F32*100</f>
        <v>38.041442783619658</v>
      </c>
    </row>
    <row r="33" spans="1:11" hidden="1" x14ac:dyDescent="0.25">
      <c r="A33" s="35"/>
      <c r="B33" s="35"/>
      <c r="C33" s="35"/>
      <c r="D33" s="35"/>
      <c r="E33" s="35"/>
      <c r="F33" s="36">
        <f>+F32-F23-F18-1900000000</f>
        <v>18024036600</v>
      </c>
      <c r="G33" s="36">
        <f>+G32-G23-G18-1155869513</f>
        <v>905257627.29999924</v>
      </c>
      <c r="H33" s="35"/>
      <c r="I33" s="35"/>
      <c r="J33" s="35"/>
      <c r="K33" s="37"/>
    </row>
    <row r="34" spans="1:11" hidden="1" x14ac:dyDescent="0.25">
      <c r="A34" s="19" t="s">
        <v>39</v>
      </c>
      <c r="B34" s="26"/>
      <c r="C34" s="26"/>
      <c r="D34" s="38" t="s">
        <v>40</v>
      </c>
      <c r="E34" s="38" t="s">
        <v>41</v>
      </c>
      <c r="F34" s="39" t="s">
        <v>38</v>
      </c>
      <c r="G34" s="36">
        <f>+G33/F33*100</f>
        <v>5.0225021585897087</v>
      </c>
      <c r="H34" s="35"/>
      <c r="I34" s="35"/>
      <c r="J34" s="36">
        <f>+G14-1155869513</f>
        <v>-1152245678</v>
      </c>
      <c r="K34" s="37"/>
    </row>
    <row r="35" spans="1:11" hidden="1" x14ac:dyDescent="0.25">
      <c r="A35" s="26" t="s">
        <v>33</v>
      </c>
      <c r="B35" s="26"/>
      <c r="C35" s="26"/>
      <c r="D35" s="31">
        <f>+F7+F29</f>
        <v>8053408792</v>
      </c>
      <c r="E35" s="31">
        <f>+G7+G29</f>
        <v>708579205</v>
      </c>
      <c r="F35" s="40">
        <f>+E35/D35*100</f>
        <v>8.7985004027596361</v>
      </c>
      <c r="G35" s="36">
        <v>8.3333333333333339</v>
      </c>
      <c r="H35" s="35"/>
      <c r="I35" s="35"/>
      <c r="J35" s="35">
        <f>+J34/F14*100</f>
        <v>-2488.3828485044814</v>
      </c>
      <c r="K35" s="37"/>
    </row>
    <row r="36" spans="1:11" hidden="1" x14ac:dyDescent="0.25">
      <c r="A36" s="26" t="s">
        <v>34</v>
      </c>
      <c r="B36" s="26"/>
      <c r="C36" s="26"/>
      <c r="D36" s="31">
        <f>+F11+F25</f>
        <v>1611548671</v>
      </c>
      <c r="E36" s="31">
        <f>+G11+G25</f>
        <v>218349849</v>
      </c>
      <c r="F36" s="40">
        <f t="shared" ref="F36:F39" si="8">+E36/D36*100</f>
        <v>13.549069471448808</v>
      </c>
      <c r="G36" s="36">
        <f>+G35*9</f>
        <v>75</v>
      </c>
      <c r="H36" s="35"/>
      <c r="I36" s="35"/>
      <c r="J36" s="35"/>
      <c r="K36" s="37"/>
    </row>
    <row r="37" spans="1:11" hidden="1" x14ac:dyDescent="0.25">
      <c r="A37" s="26" t="s">
        <v>35</v>
      </c>
      <c r="B37" s="26"/>
      <c r="C37" s="26"/>
      <c r="D37" s="31">
        <f>+F12+F26</f>
        <v>1288833336</v>
      </c>
      <c r="E37" s="31">
        <f>+G12+G26</f>
        <v>26748678</v>
      </c>
      <c r="F37" s="40">
        <f t="shared" si="8"/>
        <v>2.0754179188921911</v>
      </c>
      <c r="G37" s="36" t="s">
        <v>1</v>
      </c>
      <c r="H37" s="35"/>
      <c r="I37" s="35"/>
      <c r="J37" s="35"/>
      <c r="K37" s="37"/>
    </row>
    <row r="38" spans="1:11" hidden="1" x14ac:dyDescent="0.25">
      <c r="A38" s="26" t="s">
        <v>36</v>
      </c>
      <c r="B38" s="26"/>
      <c r="C38" s="26"/>
      <c r="D38" s="31">
        <f>+F16+F27</f>
        <v>4313670739</v>
      </c>
      <c r="E38" s="31">
        <f>+G16+G27</f>
        <v>678890524</v>
      </c>
      <c r="F38" s="40">
        <f t="shared" si="8"/>
        <v>15.738116445980324</v>
      </c>
      <c r="G38" s="36">
        <f>+F33-F11</f>
        <v>17074055076</v>
      </c>
      <c r="H38" s="35"/>
      <c r="I38" s="35"/>
      <c r="J38" s="35"/>
      <c r="K38" s="37"/>
    </row>
    <row r="39" spans="1:11" hidden="1" x14ac:dyDescent="0.25">
      <c r="A39" s="26" t="s">
        <v>37</v>
      </c>
      <c r="B39" s="26"/>
      <c r="C39" s="26"/>
      <c r="D39" s="31">
        <f>+F28+F13</f>
        <v>546030192</v>
      </c>
      <c r="E39" s="31">
        <f>+G13+G28</f>
        <v>62426553.299999997</v>
      </c>
      <c r="F39" s="40">
        <f t="shared" si="8"/>
        <v>11.432802474043413</v>
      </c>
      <c r="G39" s="36">
        <f>+G38/12*9</f>
        <v>12805541307</v>
      </c>
      <c r="H39" s="35"/>
      <c r="I39" s="35"/>
      <c r="J39" s="35"/>
      <c r="K39" s="37"/>
    </row>
    <row r="40" spans="1:11" hidden="1" x14ac:dyDescent="0.25">
      <c r="A40" s="35"/>
      <c r="B40" s="35"/>
      <c r="C40" s="35"/>
      <c r="D40" s="35"/>
      <c r="E40" s="35"/>
      <c r="F40" s="41"/>
      <c r="G40" s="36">
        <f>+F11/3*2</f>
        <v>633321016</v>
      </c>
      <c r="H40" s="35"/>
      <c r="I40" s="35"/>
      <c r="J40" s="35"/>
      <c r="K40" s="37"/>
    </row>
    <row r="41" spans="1:11" hidden="1" x14ac:dyDescent="0.25">
      <c r="A41" s="35"/>
      <c r="B41" s="35"/>
      <c r="C41" s="35"/>
      <c r="D41" s="35"/>
      <c r="E41" s="35"/>
      <c r="F41" s="35"/>
      <c r="G41" s="36">
        <f>+G39+G40</f>
        <v>13438862323</v>
      </c>
      <c r="H41" s="35"/>
      <c r="I41" s="35"/>
      <c r="J41" s="35">
        <f>+G41/F33*100</f>
        <v>74.560780258291302</v>
      </c>
      <c r="K41" s="37"/>
    </row>
    <row r="42" spans="1:11" hidden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7"/>
    </row>
    <row r="43" spans="1:11" hidden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7">
        <f>75-81.34</f>
        <v>-6.3400000000000034</v>
      </c>
    </row>
    <row r="44" spans="1:11" hidden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7"/>
    </row>
    <row r="45" spans="1:11" hidden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7"/>
    </row>
    <row r="46" spans="1:11" hidden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7"/>
    </row>
    <row r="47" spans="1:11" hidden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7"/>
    </row>
    <row r="48" spans="1:11" hidden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7"/>
    </row>
    <row r="49" spans="1:11" hidden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7"/>
    </row>
    <row r="50" spans="1:11" hidden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7"/>
    </row>
    <row r="51" spans="1:11" hidden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</row>
    <row r="52" spans="1:11" hidden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7"/>
    </row>
    <row r="53" spans="1:11" hidden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7"/>
    </row>
    <row r="54" spans="1:11" hidden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7"/>
    </row>
    <row r="55" spans="1:11" hidden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7"/>
    </row>
    <row r="56" spans="1:11" hidden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7"/>
    </row>
    <row r="57" spans="1:11" hidden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</row>
    <row r="58" spans="1:11" hidden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</row>
    <row r="59" spans="1:11" hidden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7"/>
    </row>
    <row r="60" spans="1:11" hidden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7"/>
    </row>
    <row r="61" spans="1:11" hidden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7"/>
    </row>
    <row r="62" spans="1:11" hidden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7"/>
    </row>
    <row r="63" spans="1:11" hidden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7"/>
    </row>
    <row r="64" spans="1:11" hidden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7"/>
    </row>
    <row r="65" spans="1:11" hidden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7"/>
    </row>
    <row r="66" spans="1:11" hidden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7"/>
    </row>
    <row r="67" spans="1:11" hidden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7"/>
    </row>
    <row r="68" spans="1:11" hidden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7"/>
    </row>
    <row r="69" spans="1:11" hidden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7"/>
    </row>
    <row r="70" spans="1:11" hidden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7"/>
    </row>
    <row r="71" spans="1:11" hidden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7"/>
    </row>
    <row r="72" spans="1:11" hidden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7"/>
    </row>
    <row r="73" spans="1:11" hidden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7"/>
    </row>
    <row r="74" spans="1:11" hidden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7"/>
    </row>
    <row r="75" spans="1:11" hidden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7"/>
    </row>
    <row r="76" spans="1:11" hidden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7"/>
    </row>
    <row r="77" spans="1:11" hidden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7"/>
    </row>
    <row r="78" spans="1:11" hidden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7"/>
    </row>
    <row r="79" spans="1:11" hidden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7"/>
    </row>
    <row r="80" spans="1:11" hidden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7"/>
    </row>
    <row r="81" spans="1:11" hidden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7"/>
    </row>
    <row r="82" spans="1:11" hidden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7"/>
    </row>
    <row r="83" spans="1:11" hidden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7"/>
    </row>
    <row r="84" spans="1:11" hidden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7"/>
    </row>
    <row r="85" spans="1:11" hidden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7"/>
    </row>
    <row r="86" spans="1:11" hidden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7"/>
    </row>
    <row r="87" spans="1:11" hidden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7"/>
    </row>
    <row r="88" spans="1:11" hidden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7"/>
    </row>
    <row r="89" spans="1:11" hidden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7"/>
    </row>
    <row r="90" spans="1:11" hidden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7"/>
    </row>
    <row r="91" spans="1:11" hidden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7"/>
    </row>
    <row r="92" spans="1:11" hidden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7"/>
    </row>
    <row r="93" spans="1:11" hidden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7"/>
    </row>
    <row r="94" spans="1:11" hidden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7"/>
    </row>
    <row r="95" spans="1:11" hidden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7"/>
    </row>
    <row r="96" spans="1:11" hidden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7"/>
    </row>
    <row r="97" spans="1:11" hidden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7"/>
    </row>
    <row r="98" spans="1:11" hidden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7"/>
    </row>
    <row r="99" spans="1:11" hidden="1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7"/>
    </row>
    <row r="100" spans="1:11" hidden="1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7"/>
    </row>
    <row r="101" spans="1:11" hidden="1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7"/>
    </row>
    <row r="102" spans="1:11" hidden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7"/>
    </row>
    <row r="103" spans="1:11" hidden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7"/>
    </row>
    <row r="104" spans="1:11" hidden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7"/>
    </row>
    <row r="105" spans="1:11" hidden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7"/>
    </row>
    <row r="106" spans="1:11" hidden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7"/>
    </row>
    <row r="107" spans="1:11" hidden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7"/>
    </row>
    <row r="108" spans="1:11" hidden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7"/>
    </row>
    <row r="109" spans="1:11" hidden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7"/>
    </row>
    <row r="110" spans="1:11" hidden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7"/>
    </row>
    <row r="111" spans="1:11" hidden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7"/>
    </row>
    <row r="112" spans="1:11" hidden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7"/>
    </row>
    <row r="113" spans="1:11" hidden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7"/>
    </row>
    <row r="114" spans="1:11" hidden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7"/>
    </row>
    <row r="115" spans="1:11" hidden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7"/>
    </row>
    <row r="116" spans="1:11" hidden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7"/>
    </row>
    <row r="117" spans="1:11" hidden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7"/>
    </row>
    <row r="118" spans="1:11" hidden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7"/>
    </row>
    <row r="119" spans="1:11" hidden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7"/>
    </row>
    <row r="120" spans="1:11" hidden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7"/>
    </row>
    <row r="121" spans="1:11" hidden="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7"/>
    </row>
    <row r="122" spans="1:11" hidden="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7"/>
    </row>
    <row r="123" spans="1:11" hidden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7"/>
    </row>
    <row r="124" spans="1:11" hidden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7"/>
    </row>
    <row r="125" spans="1:11" hidden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</row>
    <row r="126" spans="1:11" hidden="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</row>
    <row r="127" spans="1:11" hidden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</row>
    <row r="128" spans="1:11" hidden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</row>
    <row r="129" spans="1:11" hidden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</row>
    <row r="130" spans="1:11" hidden="1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</row>
    <row r="131" spans="1:11" hidden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</row>
    <row r="132" spans="1:11" hidden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</row>
    <row r="133" spans="1:11" hidden="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</row>
    <row r="134" spans="1:11" hidden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</row>
    <row r="135" spans="1:11" hidden="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</row>
    <row r="136" spans="1:11" hidden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</row>
    <row r="137" spans="1:11" hidden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</row>
    <row r="138" spans="1:11" hidden="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</row>
    <row r="139" spans="1:11" hidden="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</row>
    <row r="140" spans="1:11" hidden="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</row>
    <row r="141" spans="1:11" hidden="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</row>
    <row r="142" spans="1:11" hidden="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</row>
    <row r="143" spans="1:11" hidden="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</row>
    <row r="144" spans="1:11" hidden="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</row>
    <row r="145" spans="1:11" hidden="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</row>
    <row r="146" spans="1:11" hidden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</row>
    <row r="147" spans="1:11" hidden="1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</row>
    <row r="148" spans="1:11" hidden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</row>
    <row r="149" spans="1:11" hidden="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</row>
    <row r="150" spans="1:11" hidden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</row>
    <row r="151" spans="1:11" hidden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</row>
    <row r="152" spans="1:11" hidden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</row>
    <row r="153" spans="1:11" hidden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</row>
    <row r="154" spans="1:11" hidden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7"/>
    </row>
    <row r="155" spans="1:11" hidden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</row>
    <row r="156" spans="1:11" hidden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</row>
    <row r="157" spans="1:11" hidden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</row>
    <row r="158" spans="1:11" hidden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</row>
    <row r="159" spans="1:11" hidden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</row>
    <row r="160" spans="1:11" hidden="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</row>
    <row r="161" spans="1:11" hidden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</row>
    <row r="162" spans="1:11" hidden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</row>
    <row r="163" spans="1:11" hidden="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</row>
    <row r="164" spans="1:11" hidden="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</row>
    <row r="165" spans="1:11" hidden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</row>
    <row r="166" spans="1:11" hidden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</row>
    <row r="167" spans="1:11" hidden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</row>
    <row r="168" spans="1:11" hidden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</row>
    <row r="169" spans="1:11" hidden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</row>
    <row r="170" spans="1:11" hidden="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</row>
    <row r="171" spans="1:11" hidden="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</row>
    <row r="172" spans="1:11" hidden="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</row>
    <row r="173" spans="1:11" hidden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</row>
    <row r="174" spans="1:11" hidden="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</row>
    <row r="175" spans="1:11" hidden="1" x14ac:dyDescent="0.25">
      <c r="A175" s="41"/>
      <c r="B175" s="41"/>
      <c r="C175" s="41"/>
      <c r="D175" s="41"/>
      <c r="E175" s="41">
        <f>+E32/D32*100</f>
        <v>45.049846028690794</v>
      </c>
      <c r="F175" s="41">
        <v>1798748000</v>
      </c>
      <c r="G175" s="41"/>
      <c r="H175" s="41"/>
      <c r="I175" s="41"/>
      <c r="J175" s="41"/>
      <c r="K175" s="37"/>
    </row>
    <row r="176" spans="1:11" hidden="1" x14ac:dyDescent="0.25">
      <c r="A176" s="41"/>
      <c r="B176" s="41"/>
      <c r="C176" s="41"/>
      <c r="D176" s="41"/>
      <c r="E176" s="41" t="s">
        <v>1</v>
      </c>
      <c r="F176" s="41">
        <f>+F175-39071290</f>
        <v>1759676710</v>
      </c>
      <c r="G176" s="41">
        <f>1510997480+1526229045+17032249.8</f>
        <v>3054258774.8000002</v>
      </c>
      <c r="H176" s="41"/>
      <c r="I176" s="41"/>
      <c r="J176" s="41"/>
      <c r="K176" s="37">
        <f>+F176+F180</f>
        <v>3405425378</v>
      </c>
    </row>
    <row r="177" spans="1:11" hidden="1" x14ac:dyDescent="0.25">
      <c r="A177" s="41"/>
      <c r="B177" s="41"/>
      <c r="C177" s="41"/>
      <c r="D177" s="41"/>
      <c r="E177" s="41"/>
      <c r="F177" s="41">
        <f>+F175-F176</f>
        <v>39071290</v>
      </c>
      <c r="G177" s="41">
        <v>29698354288.990002</v>
      </c>
      <c r="H177" s="41"/>
      <c r="I177" s="41"/>
      <c r="J177" s="41"/>
      <c r="K177" s="37">
        <f>+K176-F31</f>
        <v>125123378</v>
      </c>
    </row>
    <row r="178" spans="1:11" hidden="1" x14ac:dyDescent="0.25">
      <c r="A178" s="41"/>
      <c r="B178" s="41"/>
      <c r="C178" s="41"/>
      <c r="D178" s="41"/>
      <c r="E178" s="41"/>
      <c r="F178" s="41">
        <v>1900000000</v>
      </c>
      <c r="G178" s="41">
        <f>+G177-G32</f>
        <v>18704459337.690002</v>
      </c>
      <c r="H178" s="41"/>
      <c r="I178" s="41"/>
      <c r="J178" s="41"/>
      <c r="K178" s="37">
        <f>39071290+254251332</f>
        <v>293322622</v>
      </c>
    </row>
    <row r="179" spans="1:11" hidden="1" x14ac:dyDescent="0.25">
      <c r="A179" s="41"/>
      <c r="B179" s="41"/>
      <c r="C179" s="41"/>
      <c r="D179" s="41"/>
      <c r="E179" s="41"/>
      <c r="F179" s="41">
        <v>254251332</v>
      </c>
      <c r="G179" s="41">
        <f>+G178/G177*100</f>
        <v>62.981467443212033</v>
      </c>
      <c r="H179" s="41"/>
      <c r="I179" s="41"/>
      <c r="J179" s="41"/>
      <c r="K179" s="37"/>
    </row>
    <row r="180" spans="1:11" hidden="1" x14ac:dyDescent="0.25">
      <c r="A180" s="41"/>
      <c r="B180" s="41"/>
      <c r="C180" s="41"/>
      <c r="D180" s="41"/>
      <c r="E180" s="41"/>
      <c r="F180" s="41">
        <f>+F178-F179</f>
        <v>1645748668</v>
      </c>
      <c r="G180" s="41"/>
      <c r="H180" s="41"/>
      <c r="I180" s="41"/>
      <c r="J180" s="41"/>
      <c r="K180" s="37"/>
    </row>
    <row r="181" spans="1:11" hidden="1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37"/>
    </row>
    <row r="182" spans="1:11" hidden="1" x14ac:dyDescent="0.25">
      <c r="A182" s="41"/>
      <c r="B182" s="41"/>
      <c r="C182" s="41"/>
      <c r="D182" s="41"/>
      <c r="E182" s="41"/>
      <c r="F182" s="41">
        <f>+F176-1526229045-119808968-5900000.2-17032249.8</f>
        <v>90706447</v>
      </c>
      <c r="G182" s="41"/>
      <c r="H182" s="41"/>
      <c r="I182" s="41"/>
      <c r="J182" s="41"/>
      <c r="K182" s="37"/>
    </row>
    <row r="183" spans="1:11" hidden="1" x14ac:dyDescent="0.25">
      <c r="A183" s="41"/>
      <c r="B183" s="41"/>
      <c r="C183" s="41"/>
      <c r="D183" s="41"/>
      <c r="E183" s="41"/>
      <c r="F183" s="41">
        <f>+F180-1510997480-9062520</f>
        <v>125688668</v>
      </c>
      <c r="G183" s="41"/>
      <c r="H183" s="41"/>
      <c r="I183" s="41"/>
      <c r="J183" s="41"/>
      <c r="K183" s="37"/>
    </row>
    <row r="184" spans="1:11" hidden="1" x14ac:dyDescent="0.25">
      <c r="A184" s="41"/>
      <c r="B184" s="41"/>
      <c r="C184" s="41"/>
      <c r="D184" s="41"/>
      <c r="E184" s="41"/>
      <c r="F184" s="41">
        <f>+F182+F183</f>
        <v>216395115</v>
      </c>
      <c r="G184" s="41"/>
      <c r="H184" s="41"/>
      <c r="I184" s="41"/>
      <c r="J184" s="41"/>
      <c r="K184" s="37"/>
    </row>
    <row r="185" spans="1:11" hidden="1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37"/>
    </row>
    <row r="186" spans="1:11" hidden="1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37"/>
    </row>
    <row r="187" spans="1:11" hidden="1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37"/>
    </row>
    <row r="188" spans="1:11" hidden="1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37"/>
    </row>
    <row r="189" spans="1:11" hidden="1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37"/>
    </row>
    <row r="190" spans="1:11" hidden="1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37"/>
    </row>
    <row r="191" spans="1:11" hidden="1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37"/>
    </row>
    <row r="192" spans="1:11" hidden="1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37"/>
    </row>
    <row r="193" spans="1:11" hidden="1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37"/>
    </row>
    <row r="194" spans="1:11" hidden="1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37"/>
    </row>
    <row r="195" spans="1:11" x14ac:dyDescent="0.25">
      <c r="A195" s="41"/>
      <c r="B195" s="41"/>
      <c r="C195" s="41"/>
      <c r="D195" s="41"/>
      <c r="E195" s="41"/>
      <c r="F195" s="41"/>
      <c r="G195" s="41" t="s">
        <v>1</v>
      </c>
      <c r="H195" s="41"/>
      <c r="I195" s="41"/>
      <c r="J195" s="36" t="s">
        <v>1</v>
      </c>
      <c r="K195" s="37"/>
    </row>
    <row r="196" spans="1:11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37"/>
    </row>
    <row r="197" spans="1:11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37"/>
    </row>
    <row r="198" spans="1:11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37"/>
    </row>
    <row r="199" spans="1:11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37"/>
    </row>
    <row r="200" spans="1:11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37"/>
    </row>
    <row r="201" spans="1:11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37"/>
    </row>
    <row r="202" spans="1:11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37"/>
    </row>
    <row r="203" spans="1:11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37"/>
    </row>
    <row r="204" spans="1:11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37"/>
    </row>
    <row r="205" spans="1:11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37"/>
    </row>
    <row r="206" spans="1:11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37"/>
    </row>
    <row r="207" spans="1:11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37"/>
    </row>
    <row r="208" spans="1:11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37"/>
    </row>
    <row r="209" spans="1:11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37"/>
    </row>
    <row r="210" spans="1:11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37"/>
    </row>
    <row r="211" spans="1:11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37"/>
    </row>
    <row r="212" spans="1:11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37"/>
    </row>
    <row r="213" spans="1:11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37"/>
    </row>
    <row r="214" spans="1:11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37"/>
    </row>
    <row r="215" spans="1:1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7"/>
    </row>
    <row r="216" spans="1:11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7"/>
    </row>
    <row r="217" spans="1:11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7"/>
    </row>
    <row r="218" spans="1:11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7"/>
    </row>
    <row r="219" spans="1:11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7"/>
    </row>
    <row r="220" spans="1:11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7"/>
    </row>
    <row r="221" spans="1:1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7"/>
    </row>
    <row r="222" spans="1:1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7"/>
    </row>
    <row r="223" spans="1:1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7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+[2]Hoja1!$G$30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2015-02-02T16:25:55Z</cp:lastPrinted>
  <dcterms:created xsi:type="dcterms:W3CDTF">2014-03-26T14:38:10Z</dcterms:created>
  <dcterms:modified xsi:type="dcterms:W3CDTF">2015-04-21T14:45:44Z</dcterms:modified>
</cp:coreProperties>
</file>