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'GASTOS'!$A$50:$L$87</definedName>
  </definedNames>
  <calcPr fullCalcOnLoad="1"/>
</workbook>
</file>

<file path=xl/sharedStrings.xml><?xml version="1.0" encoding="utf-8"?>
<sst xmlns="http://schemas.openxmlformats.org/spreadsheetml/2006/main" count="215" uniqueCount="66">
  <si>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</si>
  <si>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</si>
  <si>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</si>
  <si>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</si>
  <si>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</si>
  <si>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</si>
  <si>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</si>
  <si>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</si>
  <si>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</si>
  <si>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</si>
  <si>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</si>
  <si>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</si>
  <si>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</si>
  <si>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</si>
  <si>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</si>
  <si>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</si>
  <si>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</si>
  <si>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</si>
  <si>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</si>
  <si>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</si>
  <si>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</si>
  <si>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</si>
  <si>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</si>
  <si>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</si>
  <si>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</si>
  <si>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</si>
  <si>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</si>
  <si>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</si>
  <si>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</si>
  <si>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</si>
  <si>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</si>
  <si>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</si>
  <si>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</si>
  <si>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</si>
  <si>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</si>
  <si>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</si>
  <si>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</si>
  <si>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</si>
  <si>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</si>
  <si>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</si>
  <si>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</si>
  <si>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</si>
  <si>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</si>
  <si>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</si>
  <si>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</si>
  <si>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</si>
  <si>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</si>
  <si>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</si>
  <si>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</si>
  <si>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</si>
  <si>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</si>
  <si>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</si>
  <si>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</si>
  <si>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</si>
  <si>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</si>
  <si>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</si>
  <si>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</si>
  <si>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</si>
  <si>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</si>
  <si>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</si>
  <si>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</si>
  <si>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</si>
  <si>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</si>
  <si>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</si>
  <si>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CDPS</t>
  </si>
  <si>
    <t>SEPTIEMBRE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</si>
</sst>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G77">
      <selection activeCell="A50" sqref="A50:L87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47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48</v>
      </c>
      <c r="G3" s="9"/>
      <c r="H3" s="9"/>
      <c r="I3" s="8"/>
      <c r="J3" s="18"/>
      <c r="K3" s="35" t="s">
        <v>65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57</v>
      </c>
      <c r="K6" s="11" t="s">
        <v>64</v>
      </c>
      <c r="L6" s="32" t="s">
        <v>62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61</v>
      </c>
      <c r="K7" s="11" t="s">
        <v>58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SUM(G11+G20+G24)</f>
        <v>1334597240</v>
      </c>
      <c r="H10" s="16">
        <f>SUM(H11+H20+H23+H24)</f>
        <v>218723748</v>
      </c>
      <c r="I10" s="16">
        <f>+G10+H10</f>
        <v>1553320988</v>
      </c>
      <c r="J10" s="16">
        <f>SUM(J11+J20+J24)</f>
        <v>237698019</v>
      </c>
      <c r="K10" s="16">
        <f>+K11+K20+K24</f>
        <v>1165556145</v>
      </c>
      <c r="L10" s="14">
        <f>+K10/I10*100</f>
        <v>75.03639968843324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+G12+G18+G19</f>
        <v>1300610322</v>
      </c>
      <c r="H11" s="16">
        <f>+H12+H18+H19</f>
        <v>188723748</v>
      </c>
      <c r="I11" s="16">
        <f>+I12+I18+I19</f>
        <v>1489334070</v>
      </c>
      <c r="J11" s="16">
        <f>+J12+J18+J19</f>
        <v>236146287</v>
      </c>
      <c r="K11" s="16">
        <f>+K12+K18+K19</f>
        <v>1140002615</v>
      </c>
      <c r="L11" s="14">
        <f aca="true" t="shared" si="0" ref="L11:L29">+K11/I11*100</f>
        <v>76.54445285066231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SUM(G13:G17)</f>
        <v>1031377534</v>
      </c>
      <c r="H12" s="14">
        <f>SUM(H13:H17)</f>
        <v>188723748</v>
      </c>
      <c r="I12" s="14">
        <f>+G12+H12</f>
        <v>1220101282</v>
      </c>
      <c r="J12" s="14">
        <f>SUM(J13:J17)</f>
        <v>236146287</v>
      </c>
      <c r="K12" s="16">
        <f>+K13+K15+K16+K17</f>
        <v>932917366</v>
      </c>
      <c r="L12" s="14">
        <f t="shared" si="0"/>
        <v>76.46228880857778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749992267</v>
      </c>
      <c r="L13" s="14">
        <f t="shared" si="0"/>
        <v>100</v>
      </c>
      <c r="M13" s="3" t="s">
        <v>1</v>
      </c>
      <c r="N13" s="3" t="s">
        <v>1</v>
      </c>
    </row>
    <row r="14" spans="1:14" ht="12.75">
      <c r="A14" s="13"/>
      <c r="B14" s="13">
        <v>1</v>
      </c>
      <c r="C14" s="13">
        <v>1</v>
      </c>
      <c r="D14" s="13">
        <v>1</v>
      </c>
      <c r="E14" s="13">
        <v>1</v>
      </c>
      <c r="F14" s="13" t="s">
        <v>23</v>
      </c>
      <c r="G14" s="14">
        <v>0</v>
      </c>
      <c r="H14" s="14">
        <v>188723748</v>
      </c>
      <c r="I14" s="14">
        <f>+G14+H14</f>
        <v>188723748</v>
      </c>
      <c r="J14" s="14">
        <v>105878989</v>
      </c>
      <c r="K14" s="37">
        <v>117201718</v>
      </c>
      <c r="L14" s="14">
        <f>+K14/I14*100</f>
        <v>62.10226282703965</v>
      </c>
      <c r="M14" s="3"/>
      <c r="N14" s="3"/>
    </row>
    <row r="15" spans="1:15" ht="12.75">
      <c r="A15" s="13" t="s">
        <v>19</v>
      </c>
      <c r="B15" s="13">
        <v>1</v>
      </c>
      <c r="C15" s="13">
        <v>1</v>
      </c>
      <c r="D15" s="13">
        <v>9</v>
      </c>
      <c r="E15" s="13">
        <v>1</v>
      </c>
      <c r="F15" s="13" t="s">
        <v>24</v>
      </c>
      <c r="G15" s="14">
        <v>1146602</v>
      </c>
      <c r="H15" s="14">
        <v>0</v>
      </c>
      <c r="I15" s="14">
        <f aca="true" t="shared" si="1" ref="I15:I20">+G15+H15</f>
        <v>1146602</v>
      </c>
      <c r="J15" s="14"/>
      <c r="K15" s="37">
        <v>942530</v>
      </c>
      <c r="L15" s="14">
        <f t="shared" si="0"/>
        <v>82.20201953249689</v>
      </c>
      <c r="M15" s="3"/>
      <c r="N15" s="3" t="s">
        <v>1</v>
      </c>
      <c r="O15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4</v>
      </c>
      <c r="E16" s="13">
        <v>2</v>
      </c>
      <c r="F16" s="13" t="s">
        <v>25</v>
      </c>
      <c r="G16" s="14">
        <v>99683709</v>
      </c>
      <c r="H16" s="14">
        <f>0</f>
        <v>0</v>
      </c>
      <c r="I16" s="14">
        <f t="shared" si="1"/>
        <v>99683709</v>
      </c>
      <c r="J16" s="14">
        <v>11798520</v>
      </c>
      <c r="K16" s="37">
        <v>99683709</v>
      </c>
      <c r="L16" s="14">
        <f t="shared" si="0"/>
        <v>100</v>
      </c>
      <c r="M16" s="3"/>
    </row>
    <row r="17" spans="1:13" ht="12.75">
      <c r="A17" s="13" t="s">
        <v>19</v>
      </c>
      <c r="B17" s="13">
        <v>1</v>
      </c>
      <c r="C17" s="13">
        <v>1</v>
      </c>
      <c r="D17" s="13">
        <v>5</v>
      </c>
      <c r="E17" s="13">
        <v>0</v>
      </c>
      <c r="F17" s="13" t="s">
        <v>26</v>
      </c>
      <c r="G17" s="14">
        <v>180554956</v>
      </c>
      <c r="H17" s="14">
        <f>0</f>
        <v>0</v>
      </c>
      <c r="I17" s="14">
        <f t="shared" si="1"/>
        <v>180554956</v>
      </c>
      <c r="J17" s="14">
        <v>12589789</v>
      </c>
      <c r="K17" s="37">
        <f>9608186+52000000+14154956+6535718</f>
        <v>82298860</v>
      </c>
      <c r="L17" s="14">
        <f t="shared" si="0"/>
        <v>45.58105843408696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1</v>
      </c>
      <c r="F18" s="13" t="s">
        <v>27</v>
      </c>
      <c r="G18" s="14">
        <v>60237480</v>
      </c>
      <c r="H18" s="14">
        <v>0</v>
      </c>
      <c r="I18" s="14">
        <f t="shared" si="1"/>
        <v>60237480</v>
      </c>
      <c r="J18" s="14">
        <v>0</v>
      </c>
      <c r="K18" s="37">
        <v>59672414</v>
      </c>
      <c r="L18" s="14">
        <f t="shared" si="0"/>
        <v>99.06193618989373</v>
      </c>
      <c r="M18" s="3"/>
    </row>
    <row r="19" spans="1:13" ht="12.75">
      <c r="A19" s="13" t="s">
        <v>19</v>
      </c>
      <c r="B19" s="13">
        <v>1</v>
      </c>
      <c r="C19" s="13">
        <v>5</v>
      </c>
      <c r="D19" s="13">
        <v>0</v>
      </c>
      <c r="E19" s="13">
        <v>2</v>
      </c>
      <c r="F19" s="13" t="s">
        <v>28</v>
      </c>
      <c r="G19" s="14">
        <v>208995308</v>
      </c>
      <c r="H19" s="14">
        <f>0</f>
        <v>0</v>
      </c>
      <c r="I19" s="14">
        <f t="shared" si="1"/>
        <v>208995308</v>
      </c>
      <c r="J19" s="14">
        <v>0</v>
      </c>
      <c r="K19" s="37">
        <f>114363381+19830053+13219401</f>
        <v>147412835</v>
      </c>
      <c r="L19" s="14">
        <f t="shared" si="0"/>
        <v>70.53404041013208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0</v>
      </c>
      <c r="E20" s="13">
        <v>0</v>
      </c>
      <c r="F20" s="15" t="s">
        <v>29</v>
      </c>
      <c r="G20" s="16">
        <f>SUM(G21:G23)</f>
        <v>25553530</v>
      </c>
      <c r="H20" s="16">
        <f>SUM(H21:H23)</f>
        <v>30000000</v>
      </c>
      <c r="I20" s="16">
        <f t="shared" si="1"/>
        <v>55553530</v>
      </c>
      <c r="J20" s="16">
        <f>SUM(J21:J23)</f>
        <v>1551732</v>
      </c>
      <c r="K20" s="37">
        <f>+K21+K23</f>
        <v>25553530</v>
      </c>
      <c r="L20" s="14">
        <f t="shared" si="0"/>
        <v>45.99803108821347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4</v>
      </c>
      <c r="E21" s="13">
        <v>0</v>
      </c>
      <c r="F21" s="13" t="s">
        <v>30</v>
      </c>
      <c r="G21" s="14">
        <v>24286957</v>
      </c>
      <c r="H21" s="14">
        <v>0</v>
      </c>
      <c r="I21" s="14">
        <f>+G21+H21</f>
        <v>24286957</v>
      </c>
      <c r="J21" s="16">
        <f>24286957-23511091</f>
        <v>775866</v>
      </c>
      <c r="K21" s="16">
        <f>23511091+J21</f>
        <v>24286957</v>
      </c>
      <c r="L21" s="14">
        <f t="shared" si="0"/>
        <v>100</v>
      </c>
      <c r="M21" s="3"/>
    </row>
    <row r="22" spans="1:13" ht="12.75">
      <c r="A22" s="13" t="s">
        <v>19</v>
      </c>
      <c r="B22" s="13">
        <v>2</v>
      </c>
      <c r="C22" s="13">
        <v>0</v>
      </c>
      <c r="D22" s="13">
        <v>4</v>
      </c>
      <c r="E22" s="13">
        <v>0</v>
      </c>
      <c r="F22" s="13" t="s">
        <v>30</v>
      </c>
      <c r="G22" s="14">
        <v>0</v>
      </c>
      <c r="H22" s="14">
        <v>30000000</v>
      </c>
      <c r="I22" s="14">
        <f>+G22+H22</f>
        <v>30000000</v>
      </c>
      <c r="J22" s="16">
        <f>24286957-23511091</f>
        <v>775866</v>
      </c>
      <c r="K22" s="16">
        <f>23511091+J22</f>
        <v>24286957</v>
      </c>
      <c r="L22" s="14">
        <f>+K22/I22*100</f>
        <v>80.95652333333334</v>
      </c>
      <c r="M22" s="3"/>
    </row>
    <row r="23" spans="1:13" ht="12.75">
      <c r="A23" s="13" t="s">
        <v>19</v>
      </c>
      <c r="B23" s="13">
        <v>2</v>
      </c>
      <c r="C23" s="13">
        <v>0</v>
      </c>
      <c r="D23" s="13">
        <v>3</v>
      </c>
      <c r="E23" s="13">
        <v>50</v>
      </c>
      <c r="F23" s="13" t="s">
        <v>31</v>
      </c>
      <c r="G23" s="14">
        <v>1266573</v>
      </c>
      <c r="H23" s="14">
        <v>0</v>
      </c>
      <c r="I23" s="14">
        <f>+G23+H23</f>
        <v>1266573</v>
      </c>
      <c r="J23" s="14">
        <v>0</v>
      </c>
      <c r="K23" s="16">
        <v>1266573</v>
      </c>
      <c r="L23" s="14">
        <f t="shared" si="0"/>
        <v>100</v>
      </c>
      <c r="M23" s="3"/>
    </row>
    <row r="24" spans="1:13" ht="12.75">
      <c r="A24" s="13" t="s">
        <v>19</v>
      </c>
      <c r="B24" s="13">
        <v>3</v>
      </c>
      <c r="C24" s="13">
        <v>2</v>
      </c>
      <c r="D24" s="13">
        <v>1</v>
      </c>
      <c r="E24" s="13">
        <v>1</v>
      </c>
      <c r="F24" s="13" t="s">
        <v>32</v>
      </c>
      <c r="G24" s="14">
        <v>8433388</v>
      </c>
      <c r="H24" s="14">
        <v>0</v>
      </c>
      <c r="I24" s="14">
        <f>+G24+H24</f>
        <v>8433388</v>
      </c>
      <c r="J24" s="14">
        <v>0</v>
      </c>
      <c r="K24" s="16">
        <v>0</v>
      </c>
      <c r="L24" s="14">
        <f t="shared" si="0"/>
        <v>0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3" ht="12.75">
      <c r="A26" s="13" t="s">
        <v>33</v>
      </c>
      <c r="B26" s="13"/>
      <c r="C26" s="13"/>
      <c r="D26" s="13"/>
      <c r="E26" s="13"/>
      <c r="F26" s="15" t="s">
        <v>34</v>
      </c>
      <c r="G26" s="16">
        <v>0</v>
      </c>
      <c r="H26" s="16">
        <v>1243847230</v>
      </c>
      <c r="I26" s="16">
        <f>+G26+H26</f>
        <v>1243847230</v>
      </c>
      <c r="J26" s="16">
        <v>0</v>
      </c>
      <c r="K26" s="16">
        <f>768478535+264454991</f>
        <v>1032933526</v>
      </c>
      <c r="L26" s="14">
        <f t="shared" si="0"/>
        <v>83.04343982821749</v>
      </c>
      <c r="M26" s="3"/>
    </row>
    <row r="27" spans="1:13" ht="12.7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6" t="s">
        <v>1</v>
      </c>
      <c r="L27" s="14" t="s">
        <v>1</v>
      </c>
      <c r="M27" s="3"/>
    </row>
    <row r="28" spans="1:12" ht="12.75">
      <c r="A28" s="13" t="s">
        <v>1</v>
      </c>
      <c r="B28" s="13" t="s">
        <v>1</v>
      </c>
      <c r="C28" s="13" t="s">
        <v>1</v>
      </c>
      <c r="D28" s="13" t="s">
        <v>1</v>
      </c>
      <c r="E28" s="13" t="s">
        <v>1</v>
      </c>
      <c r="F28" s="17" t="s">
        <v>1</v>
      </c>
      <c r="G28" s="14" t="s">
        <v>1</v>
      </c>
      <c r="H28" s="14" t="s">
        <v>1</v>
      </c>
      <c r="I28" s="14" t="s">
        <v>1</v>
      </c>
      <c r="J28" s="14" t="s">
        <v>1</v>
      </c>
      <c r="K28" s="16" t="s">
        <v>1</v>
      </c>
      <c r="L28" s="14" t="s">
        <v>1</v>
      </c>
    </row>
    <row r="29" spans="1:12" ht="12.75">
      <c r="A29" s="13"/>
      <c r="B29" s="13"/>
      <c r="C29" s="13"/>
      <c r="D29" s="13"/>
      <c r="E29" s="13"/>
      <c r="F29" s="15" t="s">
        <v>35</v>
      </c>
      <c r="G29" s="16">
        <f>+G10+G26</f>
        <v>1334597240</v>
      </c>
      <c r="H29" s="16">
        <f>+H10+H26</f>
        <v>1462570978</v>
      </c>
      <c r="I29" s="16">
        <f>+I10+I26</f>
        <v>2797168218</v>
      </c>
      <c r="J29" s="16">
        <f>+J10+J26</f>
        <v>237698019</v>
      </c>
      <c r="K29" s="16">
        <f>+K10+K26</f>
        <v>2198489671</v>
      </c>
      <c r="L29" s="14">
        <f t="shared" si="0"/>
        <v>78.59697735919292</v>
      </c>
    </row>
    <row r="30" spans="2:11" ht="12.75">
      <c r="B30" s="18"/>
      <c r="C30" s="18"/>
      <c r="D30" s="18"/>
      <c r="E30" s="18"/>
      <c r="F30" s="18"/>
      <c r="G30" s="19" t="s">
        <v>1</v>
      </c>
      <c r="H30" s="18"/>
      <c r="I30" s="19" t="s">
        <v>1</v>
      </c>
      <c r="J30" s="19"/>
      <c r="K30" s="19" t="s">
        <v>1</v>
      </c>
    </row>
    <row r="31" spans="7:10" ht="12.75">
      <c r="G31" s="3" t="s">
        <v>1</v>
      </c>
      <c r="I31" s="3" t="s">
        <v>1</v>
      </c>
      <c r="J31" s="3"/>
    </row>
    <row r="34" spans="6:11" ht="12.75">
      <c r="F34" s="4" t="s">
        <v>6</v>
      </c>
      <c r="G34" s="4"/>
      <c r="H34" s="4" t="s">
        <v>45</v>
      </c>
      <c r="I34" s="4"/>
      <c r="J34" s="4"/>
      <c r="K34" s="4"/>
    </row>
    <row r="35" spans="6:11" ht="12.75">
      <c r="F35" s="4" t="s">
        <v>36</v>
      </c>
      <c r="G35" s="4"/>
      <c r="H35" s="4" t="s">
        <v>46</v>
      </c>
      <c r="I35" s="4"/>
      <c r="J35" s="4"/>
      <c r="K35" s="4"/>
    </row>
    <row r="40" spans="8:9" ht="12.75">
      <c r="H40" t="s">
        <v>1</v>
      </c>
      <c r="I40" t="s">
        <v>1</v>
      </c>
    </row>
    <row r="41" ht="12.75">
      <c r="H41" t="s">
        <v>1</v>
      </c>
    </row>
    <row r="42" ht="12.75">
      <c r="H42" t="s">
        <v>1</v>
      </c>
    </row>
    <row r="47" ht="12.75">
      <c r="I47" t="s">
        <v>1</v>
      </c>
    </row>
    <row r="48" spans="1:10" ht="12.75">
      <c r="A48" t="s">
        <v>1</v>
      </c>
      <c r="F48" s="1" t="s">
        <v>1</v>
      </c>
      <c r="G48" s="1"/>
      <c r="I48" s="3" t="s">
        <v>1</v>
      </c>
      <c r="J48" s="3"/>
    </row>
    <row r="49" spans="1:9" ht="12.75">
      <c r="A49" t="s">
        <v>1</v>
      </c>
      <c r="E49" s="1" t="s">
        <v>1</v>
      </c>
      <c r="F49" s="1" t="s">
        <v>1</v>
      </c>
      <c r="G49" s="1"/>
      <c r="I49" t="s">
        <v>1</v>
      </c>
    </row>
    <row r="50" spans="3:7" ht="12.75">
      <c r="C50" s="2" t="s">
        <v>1</v>
      </c>
      <c r="D50" s="1" t="s">
        <v>1</v>
      </c>
      <c r="E50" s="1" t="s">
        <v>1</v>
      </c>
      <c r="F50" s="1" t="s">
        <v>0</v>
      </c>
      <c r="G50" s="1"/>
    </row>
    <row r="51" spans="1:11" ht="12.75">
      <c r="A51" s="5"/>
      <c r="B51" s="5"/>
      <c r="C51" s="6" t="s">
        <v>1</v>
      </c>
      <c r="D51" s="7" t="s">
        <v>1</v>
      </c>
      <c r="E51" s="7" t="s">
        <v>1</v>
      </c>
      <c r="F51" s="7" t="s">
        <v>47</v>
      </c>
      <c r="G51" s="7"/>
      <c r="H51" s="7"/>
      <c r="I51" s="5"/>
      <c r="J51" s="5"/>
      <c r="K51" s="5"/>
    </row>
    <row r="52" spans="1:11" ht="12.75">
      <c r="A52" s="8"/>
      <c r="B52" s="8"/>
      <c r="C52" s="8"/>
      <c r="D52" s="8"/>
      <c r="E52" s="8"/>
      <c r="F52" s="9" t="s">
        <v>49</v>
      </c>
      <c r="G52" s="9"/>
      <c r="H52" s="9" t="s">
        <v>1</v>
      </c>
      <c r="I52" s="20" t="s">
        <v>1</v>
      </c>
      <c r="J52" s="20"/>
      <c r="K52" s="34" t="s">
        <v>65</v>
      </c>
    </row>
    <row r="53" spans="6:11" ht="12.75">
      <c r="F53" s="1"/>
      <c r="I53" s="3" t="s">
        <v>1</v>
      </c>
      <c r="J53" s="3"/>
      <c r="K53" s="10"/>
    </row>
    <row r="54" spans="1:12" ht="12.75">
      <c r="A54" s="12"/>
      <c r="B54" s="11" t="s">
        <v>12</v>
      </c>
      <c r="C54" s="12"/>
      <c r="D54" s="12" t="s">
        <v>13</v>
      </c>
      <c r="E54" s="12"/>
      <c r="F54" s="21"/>
      <c r="G54" s="11" t="s">
        <v>3</v>
      </c>
      <c r="H54" s="11" t="s">
        <v>2</v>
      </c>
      <c r="I54" s="11" t="s">
        <v>3</v>
      </c>
      <c r="J54" s="11" t="s">
        <v>59</v>
      </c>
      <c r="K54" s="22" t="s">
        <v>64</v>
      </c>
      <c r="L54" s="32" t="s">
        <v>63</v>
      </c>
    </row>
    <row r="55" spans="1:12" ht="12.75">
      <c r="A55" s="12"/>
      <c r="B55" s="12"/>
      <c r="C55" s="12"/>
      <c r="D55" s="12" t="s">
        <v>14</v>
      </c>
      <c r="E55" s="12"/>
      <c r="F55" s="11" t="s">
        <v>15</v>
      </c>
      <c r="G55" s="11" t="s">
        <v>4</v>
      </c>
      <c r="H55" s="11" t="s">
        <v>16</v>
      </c>
      <c r="I55" s="11" t="s">
        <v>5</v>
      </c>
      <c r="J55" s="11" t="s">
        <v>60</v>
      </c>
      <c r="K55" s="11" t="s">
        <v>58</v>
      </c>
      <c r="L55" s="33"/>
    </row>
    <row r="56" spans="1:12" ht="12.75">
      <c r="A56" s="12"/>
      <c r="B56" s="12"/>
      <c r="C56" s="12"/>
      <c r="D56" s="12" t="s">
        <v>17</v>
      </c>
      <c r="E56" s="12"/>
      <c r="F56" s="21"/>
      <c r="G56" s="11">
        <v>1</v>
      </c>
      <c r="H56" s="11">
        <v>2</v>
      </c>
      <c r="I56" s="11" t="s">
        <v>18</v>
      </c>
      <c r="J56" s="11"/>
      <c r="K56" s="11"/>
      <c r="L56" s="13"/>
    </row>
    <row r="57" spans="1:12" ht="12.75">
      <c r="A57" s="21"/>
      <c r="B57" s="21"/>
      <c r="C57" s="21"/>
      <c r="D57" s="21"/>
      <c r="E57" s="21"/>
      <c r="F57" s="21"/>
      <c r="G57" s="23" t="s">
        <v>1</v>
      </c>
      <c r="H57" s="23" t="s">
        <v>1</v>
      </c>
      <c r="I57" s="23" t="s">
        <v>1</v>
      </c>
      <c r="J57" s="23"/>
      <c r="K57" s="23" t="s">
        <v>1</v>
      </c>
      <c r="L57" s="13"/>
    </row>
    <row r="58" spans="1:12" ht="12.75">
      <c r="A58" s="21" t="s">
        <v>19</v>
      </c>
      <c r="B58" s="21"/>
      <c r="C58" s="21"/>
      <c r="D58" s="21"/>
      <c r="E58" s="21"/>
      <c r="F58" s="21" t="s">
        <v>37</v>
      </c>
      <c r="G58" s="23">
        <f>SUM(G59+G68+G72)</f>
        <v>3256343679</v>
      </c>
      <c r="H58" s="23">
        <f>SUM(H59+H68+H72)</f>
        <v>-123100000</v>
      </c>
      <c r="I58" s="23">
        <f>SUM(I59+I68+I72)</f>
        <v>3256343679</v>
      </c>
      <c r="J58" s="23">
        <f>SUM(J59+J68+J72)</f>
        <v>204336876</v>
      </c>
      <c r="K58" s="23">
        <f>+K59+K68+K72</f>
        <v>2117016844</v>
      </c>
      <c r="L58" s="14">
        <f>+K58/I58*100</f>
        <v>65.01208265124279</v>
      </c>
    </row>
    <row r="59" spans="1:12" ht="12.75">
      <c r="A59" s="21" t="s">
        <v>19</v>
      </c>
      <c r="B59" s="21">
        <v>1</v>
      </c>
      <c r="C59" s="21">
        <v>1</v>
      </c>
      <c r="D59" s="21">
        <v>0</v>
      </c>
      <c r="E59" s="21">
        <v>0</v>
      </c>
      <c r="F59" s="21" t="s">
        <v>21</v>
      </c>
      <c r="G59" s="23">
        <f>SUM(G60+G65+G66+G67)</f>
        <v>1423687311</v>
      </c>
      <c r="H59" s="23">
        <f>SUM(H60+H65+H66+H67)</f>
        <v>-97300000</v>
      </c>
      <c r="I59" s="23">
        <f>+I60+I65+I66+I67</f>
        <v>1326387311</v>
      </c>
      <c r="J59" s="23">
        <f>SUM(J60+J65+J66+J67)</f>
        <v>0</v>
      </c>
      <c r="K59" s="23">
        <f>+K60+K65+K66+K67</f>
        <v>717778580</v>
      </c>
      <c r="L59" s="14">
        <f aca="true" t="shared" si="2" ref="L59:L87">+K59/I59*100</f>
        <v>54.11530810399919</v>
      </c>
    </row>
    <row r="60" spans="1:12" ht="12.75">
      <c r="A60" s="21" t="s">
        <v>19</v>
      </c>
      <c r="B60" s="21">
        <v>1</v>
      </c>
      <c r="C60" s="21">
        <v>1</v>
      </c>
      <c r="D60" s="21">
        <v>1</v>
      </c>
      <c r="E60" s="21">
        <v>0</v>
      </c>
      <c r="F60" s="21" t="s">
        <v>22</v>
      </c>
      <c r="G60" s="23">
        <f>SUM(G61:G64)</f>
        <v>909053395</v>
      </c>
      <c r="H60" s="23">
        <f>SUM(H61:H64)</f>
        <v>-209000000</v>
      </c>
      <c r="I60" s="23">
        <f>SUM(I61:I64)</f>
        <v>700053395</v>
      </c>
      <c r="J60" s="23">
        <f>SUM(J61:J64)</f>
        <v>0</v>
      </c>
      <c r="K60" s="23">
        <f>SUM(K61:K64)</f>
        <v>326116660</v>
      </c>
      <c r="L60" s="14">
        <f t="shared" si="2"/>
        <v>46.58454088348504</v>
      </c>
    </row>
    <row r="61" spans="1:12" ht="12.75">
      <c r="A61" s="21" t="s">
        <v>19</v>
      </c>
      <c r="B61" s="21">
        <v>1</v>
      </c>
      <c r="C61" s="21">
        <v>1</v>
      </c>
      <c r="D61" s="21">
        <v>1</v>
      </c>
      <c r="E61" s="21">
        <v>1</v>
      </c>
      <c r="F61" s="21" t="s">
        <v>23</v>
      </c>
      <c r="G61" s="23">
        <v>700765929</v>
      </c>
      <c r="H61" s="23">
        <f>-10000000-54000000-150100000</f>
        <v>-214100000</v>
      </c>
      <c r="I61" s="23">
        <f>SUM(G61+H61)</f>
        <v>486665929</v>
      </c>
      <c r="J61" s="23">
        <v>0</v>
      </c>
      <c r="K61" s="23">
        <v>209574621</v>
      </c>
      <c r="L61" s="14">
        <f t="shared" si="2"/>
        <v>43.063343561081716</v>
      </c>
    </row>
    <row r="62" spans="1:12" ht="12.75">
      <c r="A62" s="21" t="s">
        <v>19</v>
      </c>
      <c r="B62" s="21">
        <v>1</v>
      </c>
      <c r="C62" s="21">
        <v>1</v>
      </c>
      <c r="D62" s="21">
        <v>9</v>
      </c>
      <c r="E62" s="21">
        <v>3</v>
      </c>
      <c r="F62" s="21" t="s">
        <v>38</v>
      </c>
      <c r="G62" s="23">
        <v>10000000</v>
      </c>
      <c r="H62" s="23">
        <f>10000000+500000+6300000+3700000</f>
        <v>20500000</v>
      </c>
      <c r="I62" s="23">
        <f>SUM(G62+H62)</f>
        <v>30500000</v>
      </c>
      <c r="J62" s="23">
        <v>0</v>
      </c>
      <c r="K62" s="23">
        <v>23741232</v>
      </c>
      <c r="L62" s="14">
        <f t="shared" si="2"/>
        <v>77.84010491803278</v>
      </c>
    </row>
    <row r="63" spans="1:13" ht="12.75">
      <c r="A63" s="21" t="s">
        <v>19</v>
      </c>
      <c r="B63" s="21">
        <v>1</v>
      </c>
      <c r="C63" s="21">
        <v>1</v>
      </c>
      <c r="D63" s="21">
        <v>4</v>
      </c>
      <c r="E63" s="21">
        <v>2</v>
      </c>
      <c r="F63" s="21" t="s">
        <v>25</v>
      </c>
      <c r="G63" s="23">
        <v>57007680</v>
      </c>
      <c r="H63" s="23">
        <v>-8000000</v>
      </c>
      <c r="I63" s="23">
        <f>SUM(G63+H63)</f>
        <v>49007680</v>
      </c>
      <c r="J63" s="23">
        <v>0</v>
      </c>
      <c r="K63" s="23">
        <v>15073537</v>
      </c>
      <c r="L63" s="14">
        <f t="shared" si="2"/>
        <v>30.757499640872616</v>
      </c>
      <c r="M63" s="3"/>
    </row>
    <row r="64" spans="1:13" ht="12.75">
      <c r="A64" s="21" t="s">
        <v>19</v>
      </c>
      <c r="B64" s="21">
        <v>1</v>
      </c>
      <c r="C64" s="21">
        <v>1</v>
      </c>
      <c r="D64" s="21">
        <v>5</v>
      </c>
      <c r="E64" s="21">
        <v>0</v>
      </c>
      <c r="F64" s="21" t="s">
        <v>26</v>
      </c>
      <c r="G64" s="23">
        <v>141279786</v>
      </c>
      <c r="H64" s="23">
        <f>-2900000+1500000+1000000-7000000</f>
        <v>-7400000</v>
      </c>
      <c r="I64" s="23">
        <f>SUM(G64+H64)</f>
        <v>133879786</v>
      </c>
      <c r="J64" s="23">
        <v>0</v>
      </c>
      <c r="K64" s="23">
        <f>27499878+2303481+3642220+3347829+6815597+33221627+896638</f>
        <v>77727270</v>
      </c>
      <c r="L64" s="14">
        <f t="shared" si="2"/>
        <v>58.057509891747216</v>
      </c>
      <c r="M64" s="3"/>
    </row>
    <row r="65" spans="1:13" ht="12.75">
      <c r="A65" s="21" t="s">
        <v>19</v>
      </c>
      <c r="B65" s="21">
        <v>1</v>
      </c>
      <c r="C65" s="21">
        <v>0</v>
      </c>
      <c r="D65" s="21">
        <v>2</v>
      </c>
      <c r="E65" s="21">
        <v>0</v>
      </c>
      <c r="F65" s="21" t="s">
        <v>39</v>
      </c>
      <c r="G65" s="23">
        <v>153630000</v>
      </c>
      <c r="H65" s="24">
        <f>54000000+10000000+47700000</f>
        <v>111700000</v>
      </c>
      <c r="I65" s="23">
        <f>SUM(G65+H65)</f>
        <v>265330000</v>
      </c>
      <c r="J65" s="23">
        <v>0</v>
      </c>
      <c r="K65" s="23">
        <f>15000000+18308392+176002458</f>
        <v>209310850</v>
      </c>
      <c r="L65" s="14">
        <f t="shared" si="2"/>
        <v>78.88698978630386</v>
      </c>
      <c r="M65" s="3"/>
    </row>
    <row r="66" spans="1:13" ht="12.75">
      <c r="A66" s="21" t="s">
        <v>19</v>
      </c>
      <c r="B66" s="21">
        <v>1</v>
      </c>
      <c r="C66" s="21">
        <v>5</v>
      </c>
      <c r="D66" s="21">
        <v>0</v>
      </c>
      <c r="E66" s="21">
        <v>1</v>
      </c>
      <c r="F66" s="21" t="s">
        <v>27</v>
      </c>
      <c r="G66" s="23">
        <v>241216416</v>
      </c>
      <c r="H66" s="24">
        <v>0</v>
      </c>
      <c r="I66" s="23">
        <f>+G66+H66</f>
        <v>241216416</v>
      </c>
      <c r="J66" s="23">
        <v>0</v>
      </c>
      <c r="K66" s="23">
        <v>116493010</v>
      </c>
      <c r="L66" s="14">
        <f t="shared" si="2"/>
        <v>48.293980953601434</v>
      </c>
      <c r="M66" s="3"/>
    </row>
    <row r="67" spans="1:13" ht="12.75">
      <c r="A67" s="21" t="s">
        <v>19</v>
      </c>
      <c r="B67" s="21">
        <v>1</v>
      </c>
      <c r="C67" s="21">
        <v>5</v>
      </c>
      <c r="D67" s="21">
        <v>0</v>
      </c>
      <c r="E67" s="21">
        <v>2</v>
      </c>
      <c r="F67" s="21" t="s">
        <v>28</v>
      </c>
      <c r="G67" s="23">
        <v>119787500</v>
      </c>
      <c r="H67" s="24">
        <v>0</v>
      </c>
      <c r="I67" s="23">
        <f>+G67+H67</f>
        <v>119787500</v>
      </c>
      <c r="J67" s="23">
        <v>0</v>
      </c>
      <c r="K67" s="23">
        <f>42546267+13985134+9326659</f>
        <v>65858060</v>
      </c>
      <c r="L67" s="14">
        <f t="shared" si="2"/>
        <v>54.97907544610248</v>
      </c>
      <c r="M67" s="3"/>
    </row>
    <row r="68" spans="1:12" ht="12.75">
      <c r="A68" s="21" t="s">
        <v>19</v>
      </c>
      <c r="B68" s="21">
        <v>2</v>
      </c>
      <c r="C68" s="21">
        <v>0</v>
      </c>
      <c r="D68" s="21">
        <v>0</v>
      </c>
      <c r="E68" s="21">
        <v>0</v>
      </c>
      <c r="F68" s="21" t="s">
        <v>29</v>
      </c>
      <c r="G68" s="23">
        <f>SUM(G69:G71)</f>
        <v>732132319</v>
      </c>
      <c r="H68" s="23">
        <f>+H69</f>
        <v>-25800000</v>
      </c>
      <c r="I68" s="23">
        <f>+I69+I70+I71</f>
        <v>734332319</v>
      </c>
      <c r="J68" s="23">
        <f>SUM(J69:J71)</f>
        <v>204336876</v>
      </c>
      <c r="K68" s="23">
        <f>+K69+K70+K71</f>
        <v>628809338</v>
      </c>
      <c r="L68" s="14">
        <f t="shared" si="2"/>
        <v>85.63007806279053</v>
      </c>
    </row>
    <row r="69" spans="1:13" ht="12.75">
      <c r="A69" s="21" t="s">
        <v>19</v>
      </c>
      <c r="B69" s="21">
        <v>2</v>
      </c>
      <c r="C69" s="21">
        <v>4</v>
      </c>
      <c r="D69" s="21">
        <v>0</v>
      </c>
      <c r="E69" s="21">
        <v>0</v>
      </c>
      <c r="F69" s="21" t="s">
        <v>40</v>
      </c>
      <c r="G69" s="23">
        <v>112638790</v>
      </c>
      <c r="H69" s="24">
        <f>-10000000-12000000-5000000+1200000</f>
        <v>-25800000</v>
      </c>
      <c r="I69" s="23">
        <f>+G69+H69</f>
        <v>86838790</v>
      </c>
      <c r="J69" s="23">
        <v>45878986</v>
      </c>
      <c r="K69" s="23">
        <f>5972796+42318735</f>
        <v>48291531</v>
      </c>
      <c r="L69" s="14">
        <f t="shared" si="2"/>
        <v>55.61055261133878</v>
      </c>
      <c r="M69" s="3"/>
    </row>
    <row r="70" spans="1:13" ht="12.75">
      <c r="A70" s="21" t="s">
        <v>19</v>
      </c>
      <c r="B70" s="21">
        <v>2</v>
      </c>
      <c r="C70" s="21">
        <v>4</v>
      </c>
      <c r="D70" s="21">
        <v>0</v>
      </c>
      <c r="E70" s="21">
        <v>0</v>
      </c>
      <c r="F70" s="21" t="s">
        <v>30</v>
      </c>
      <c r="G70" s="23">
        <v>585760102</v>
      </c>
      <c r="H70" s="24">
        <f>-30000000-38000000+16000000+24000000+15000000+33000000+8000000</f>
        <v>28000000</v>
      </c>
      <c r="I70" s="23">
        <f>+G70+H70</f>
        <v>613760102</v>
      </c>
      <c r="J70" s="23">
        <v>158457890</v>
      </c>
      <c r="K70" s="23">
        <f>142499469+33634000+39486335+154393043+74242223+22000000+83158145+1203196+8971744</f>
        <v>559588155</v>
      </c>
      <c r="L70" s="14">
        <f t="shared" si="2"/>
        <v>91.17375879867798</v>
      </c>
      <c r="M70" s="3"/>
    </row>
    <row r="71" spans="1:13" ht="12.75">
      <c r="A71" s="21" t="s">
        <v>19</v>
      </c>
      <c r="B71" s="21">
        <v>2</v>
      </c>
      <c r="C71" s="21">
        <v>0</v>
      </c>
      <c r="D71" s="21">
        <v>3</v>
      </c>
      <c r="E71" s="21">
        <v>0</v>
      </c>
      <c r="F71" s="21" t="s">
        <v>31</v>
      </c>
      <c r="G71" s="23">
        <v>33733427</v>
      </c>
      <c r="H71" s="23">
        <v>0</v>
      </c>
      <c r="I71" s="23">
        <f>+G71+H71</f>
        <v>33733427</v>
      </c>
      <c r="J71" s="23">
        <v>0</v>
      </c>
      <c r="K71" s="23">
        <f>19644934+1284718</f>
        <v>20929652</v>
      </c>
      <c r="L71" s="14">
        <f t="shared" si="2"/>
        <v>62.04425064788111</v>
      </c>
      <c r="M71" s="3"/>
    </row>
    <row r="72" spans="1:12" ht="12.75">
      <c r="A72" s="21" t="s">
        <v>19</v>
      </c>
      <c r="B72" s="21">
        <v>3</v>
      </c>
      <c r="C72" s="21">
        <v>0</v>
      </c>
      <c r="D72" s="21">
        <v>0</v>
      </c>
      <c r="E72" s="21">
        <v>0</v>
      </c>
      <c r="F72" s="21" t="s">
        <v>32</v>
      </c>
      <c r="G72" s="23">
        <f>SUM(G73:G76)</f>
        <v>1100524049</v>
      </c>
      <c r="H72" s="23">
        <v>0</v>
      </c>
      <c r="I72" s="23">
        <f>SUM(I73:I76)</f>
        <v>1195624049</v>
      </c>
      <c r="J72" s="23">
        <f>SUM(J73:J76)</f>
        <v>0</v>
      </c>
      <c r="K72" s="23">
        <f>SUM(K73:K76)</f>
        <v>770428926</v>
      </c>
      <c r="L72" s="14">
        <f t="shared" si="2"/>
        <v>64.43738954936326</v>
      </c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1</v>
      </c>
      <c r="F73" s="21" t="s">
        <v>41</v>
      </c>
      <c r="G73" s="23">
        <v>18566612</v>
      </c>
      <c r="H73" s="23">
        <v>10000000</v>
      </c>
      <c r="I73" s="23">
        <f>+G73+H73</f>
        <v>28566612</v>
      </c>
      <c r="J73" s="23">
        <v>0</v>
      </c>
      <c r="K73" s="23">
        <v>0</v>
      </c>
      <c r="L73" s="14">
        <f t="shared" si="2"/>
        <v>0</v>
      </c>
      <c r="M73" s="3"/>
    </row>
    <row r="74" spans="1:13" ht="12.75">
      <c r="A74" s="21" t="s">
        <v>19</v>
      </c>
      <c r="B74" s="21">
        <v>3</v>
      </c>
      <c r="C74" s="21">
        <v>2</v>
      </c>
      <c r="D74" s="21">
        <v>1</v>
      </c>
      <c r="E74" s="21">
        <v>2</v>
      </c>
      <c r="F74" s="21" t="s">
        <v>42</v>
      </c>
      <c r="G74" s="23">
        <v>950211052</v>
      </c>
      <c r="H74" s="23">
        <v>0</v>
      </c>
      <c r="I74" s="23">
        <f>+G74+H74</f>
        <v>950211052</v>
      </c>
      <c r="J74" s="23">
        <v>0</v>
      </c>
      <c r="K74" s="23">
        <v>644304965</v>
      </c>
      <c r="L74" s="14">
        <f t="shared" si="2"/>
        <v>67.80651136859225</v>
      </c>
      <c r="M74" s="3"/>
    </row>
    <row r="75" spans="1:13" ht="12.75">
      <c r="A75" s="21" t="s">
        <v>19</v>
      </c>
      <c r="B75" s="21">
        <v>3</v>
      </c>
      <c r="C75" s="21">
        <v>2</v>
      </c>
      <c r="D75" s="21">
        <v>1</v>
      </c>
      <c r="E75" s="21">
        <v>3</v>
      </c>
      <c r="F75" s="21" t="s">
        <v>43</v>
      </c>
      <c r="G75" s="23">
        <v>21746385</v>
      </c>
      <c r="H75" s="23">
        <v>0</v>
      </c>
      <c r="I75" s="23">
        <f>+G75+H75</f>
        <v>21746385</v>
      </c>
      <c r="J75" s="23">
        <v>0</v>
      </c>
      <c r="K75" s="23">
        <f>17917771+3900000-71386</f>
        <v>21746385</v>
      </c>
      <c r="L75" s="14">
        <f t="shared" si="2"/>
        <v>100</v>
      </c>
      <c r="M75" s="36"/>
    </row>
    <row r="76" spans="1:13" ht="12.75">
      <c r="A76" s="21" t="s">
        <v>19</v>
      </c>
      <c r="B76" s="21">
        <v>3</v>
      </c>
      <c r="C76" s="21">
        <v>6</v>
      </c>
      <c r="D76" s="21">
        <v>1</v>
      </c>
      <c r="E76" s="21">
        <v>1</v>
      </c>
      <c r="F76" s="21" t="s">
        <v>44</v>
      </c>
      <c r="G76" s="23">
        <v>110000000</v>
      </c>
      <c r="H76" s="23">
        <v>85100000</v>
      </c>
      <c r="I76" s="23">
        <f>+G76+H76</f>
        <v>195100000</v>
      </c>
      <c r="J76" s="23">
        <v>0</v>
      </c>
      <c r="K76" s="23">
        <v>104377576</v>
      </c>
      <c r="L76" s="14">
        <f t="shared" si="2"/>
        <v>53.49952639671963</v>
      </c>
      <c r="M76" s="3"/>
    </row>
    <row r="77" spans="1:12" ht="12.75">
      <c r="A77" s="21"/>
      <c r="B77" s="21"/>
      <c r="C77" s="21"/>
      <c r="D77" s="21"/>
      <c r="E77" s="21"/>
      <c r="F77" s="21" t="s">
        <v>1</v>
      </c>
      <c r="G77" s="23" t="s">
        <v>1</v>
      </c>
      <c r="H77" s="23" t="s">
        <v>1</v>
      </c>
      <c r="I77" s="23" t="s">
        <v>1</v>
      </c>
      <c r="J77" s="23"/>
      <c r="K77" s="23" t="s">
        <v>1</v>
      </c>
      <c r="L77" s="14" t="s">
        <v>1</v>
      </c>
    </row>
    <row r="78" spans="1:12" ht="12.75">
      <c r="A78" s="21" t="s">
        <v>33</v>
      </c>
      <c r="B78" s="21"/>
      <c r="C78" s="21"/>
      <c r="D78" s="21" t="s">
        <v>1</v>
      </c>
      <c r="E78" s="21"/>
      <c r="F78" s="21" t="s">
        <v>34</v>
      </c>
      <c r="G78" s="25">
        <f>SUM(G80:G86)</f>
        <v>7007419579</v>
      </c>
      <c r="H78" s="25">
        <f>SUM(H80:H86)</f>
        <v>574696436</v>
      </c>
      <c r="I78" s="25">
        <f>SUM(G78+H78)</f>
        <v>7582116015</v>
      </c>
      <c r="J78" s="25">
        <f>SUM(J80:J86)</f>
        <v>20025013</v>
      </c>
      <c r="K78" s="25">
        <f>SUM(K79:K86)</f>
        <v>5203832649.46</v>
      </c>
      <c r="L78" s="14">
        <f t="shared" si="2"/>
        <v>68.63298634794103</v>
      </c>
    </row>
    <row r="79" spans="1:12" ht="12.75">
      <c r="A79" s="21"/>
      <c r="B79" s="21"/>
      <c r="C79" s="21"/>
      <c r="D79" s="21"/>
      <c r="E79" s="21"/>
      <c r="F79" s="21"/>
      <c r="G79" s="23"/>
      <c r="H79" s="23" t="s">
        <v>1</v>
      </c>
      <c r="I79" s="23" t="s">
        <v>1</v>
      </c>
      <c r="J79" s="23"/>
      <c r="K79" s="23"/>
      <c r="L79" s="14" t="s">
        <v>1</v>
      </c>
    </row>
    <row r="80" spans="1:13" ht="33.75">
      <c r="A80" s="26" t="s">
        <v>33</v>
      </c>
      <c r="B80" s="26">
        <v>113</v>
      </c>
      <c r="C80" s="26">
        <v>900</v>
      </c>
      <c r="D80" s="26">
        <v>1</v>
      </c>
      <c r="E80" s="26"/>
      <c r="F80" s="29" t="s">
        <v>50</v>
      </c>
      <c r="G80" s="25">
        <v>884106469</v>
      </c>
      <c r="H80" s="31">
        <v>110451608</v>
      </c>
      <c r="I80" s="25">
        <f aca="true" t="shared" si="3" ref="I80:I86">SUM(G80+H80)</f>
        <v>994558077</v>
      </c>
      <c r="J80" s="25">
        <f>+'[1]0113-0900-01 AREAS PROTEGIDAS'!$D$18</f>
        <v>0</v>
      </c>
      <c r="K80" s="25">
        <v>789079826.46</v>
      </c>
      <c r="L80" s="14">
        <f t="shared" si="2"/>
        <v>79.3397434205343</v>
      </c>
      <c r="M80" s="3"/>
    </row>
    <row r="81" spans="1:13" ht="12.75">
      <c r="A81" s="26" t="s">
        <v>33</v>
      </c>
      <c r="B81" s="26">
        <v>113</v>
      </c>
      <c r="C81" s="26">
        <v>900</v>
      </c>
      <c r="D81" s="26">
        <v>2</v>
      </c>
      <c r="E81" s="26"/>
      <c r="F81" s="29" t="s">
        <v>51</v>
      </c>
      <c r="G81" s="25">
        <v>4396711060</v>
      </c>
      <c r="H81" s="31">
        <v>137746338</v>
      </c>
      <c r="I81" s="25">
        <f t="shared" si="3"/>
        <v>4534457398</v>
      </c>
      <c r="J81" s="25">
        <f>+'[1]0113-0900-02 RECURSO HIDRICO'!$D$13</f>
        <v>1</v>
      </c>
      <c r="K81" s="25">
        <v>2723215967</v>
      </c>
      <c r="L81" s="14">
        <f t="shared" si="2"/>
        <v>60.056049224348676</v>
      </c>
      <c r="M81" s="3"/>
    </row>
    <row r="82" spans="1:13" ht="33.75">
      <c r="A82" s="26" t="s">
        <v>33</v>
      </c>
      <c r="B82" s="26">
        <v>113</v>
      </c>
      <c r="C82" s="26">
        <v>900</v>
      </c>
      <c r="D82" s="26">
        <v>3</v>
      </c>
      <c r="E82" s="26"/>
      <c r="F82" s="29" t="s">
        <v>52</v>
      </c>
      <c r="G82" s="25">
        <v>400000000</v>
      </c>
      <c r="H82" s="31">
        <f>180000000+56086490</f>
        <v>236086490</v>
      </c>
      <c r="I82" s="25">
        <f t="shared" si="3"/>
        <v>636086490</v>
      </c>
      <c r="J82" s="25">
        <v>0</v>
      </c>
      <c r="K82" s="25">
        <v>610987742</v>
      </c>
      <c r="L82" s="14">
        <f t="shared" si="2"/>
        <v>96.054192567429</v>
      </c>
      <c r="M82" s="3"/>
    </row>
    <row r="83" spans="1:13" ht="12.75">
      <c r="A83" s="26" t="s">
        <v>33</v>
      </c>
      <c r="B83" s="26">
        <v>310</v>
      </c>
      <c r="C83" s="26">
        <v>900</v>
      </c>
      <c r="D83" s="26">
        <v>4</v>
      </c>
      <c r="E83" s="26"/>
      <c r="F83" s="28" t="s">
        <v>53</v>
      </c>
      <c r="G83" s="25">
        <v>150000000</v>
      </c>
      <c r="H83" s="25">
        <v>6212000</v>
      </c>
      <c r="I83" s="25">
        <f t="shared" si="3"/>
        <v>156212000</v>
      </c>
      <c r="J83" s="25">
        <v>0</v>
      </c>
      <c r="K83" s="25">
        <v>126879307</v>
      </c>
      <c r="L83" s="14">
        <f t="shared" si="2"/>
        <v>81.22250979438199</v>
      </c>
      <c r="M83" s="3"/>
    </row>
    <row r="84" spans="1:14" ht="12.75">
      <c r="A84" s="26" t="s">
        <v>33</v>
      </c>
      <c r="B84" s="26">
        <v>310</v>
      </c>
      <c r="C84" s="26">
        <v>900</v>
      </c>
      <c r="D84" s="26">
        <v>5</v>
      </c>
      <c r="E84" s="26"/>
      <c r="F84" s="28" t="s">
        <v>54</v>
      </c>
      <c r="G84" s="25">
        <v>757602050</v>
      </c>
      <c r="H84" s="31">
        <v>3200000</v>
      </c>
      <c r="I84" s="25">
        <f t="shared" si="3"/>
        <v>760802050</v>
      </c>
      <c r="J84" s="25">
        <f>+'[1]0310-0900-05 AUTORIDAD AMBIENTA'!$E$47</f>
        <v>0</v>
      </c>
      <c r="K84" s="25">
        <v>546072425</v>
      </c>
      <c r="L84" s="14">
        <f t="shared" si="2"/>
        <v>71.77588769641197</v>
      </c>
      <c r="M84" s="3"/>
      <c r="N84" s="3" t="s">
        <v>1</v>
      </c>
    </row>
    <row r="85" spans="1:13" ht="22.5">
      <c r="A85" s="26" t="s">
        <v>33</v>
      </c>
      <c r="B85" s="26">
        <v>310</v>
      </c>
      <c r="C85" s="26">
        <v>900</v>
      </c>
      <c r="D85" s="26">
        <v>6</v>
      </c>
      <c r="E85" s="26"/>
      <c r="F85" s="28" t="s">
        <v>55</v>
      </c>
      <c r="G85" s="25">
        <v>169000000</v>
      </c>
      <c r="H85" s="25">
        <v>0</v>
      </c>
      <c r="I85" s="25">
        <f t="shared" si="3"/>
        <v>169000000</v>
      </c>
      <c r="J85" s="25">
        <f>+'[1]0310-0900-06 EDUCACION AMBIENTA'!$D$13+'[1]0310-0900-06 EDUCACION AMBIENTA'!$D$14</f>
        <v>25012</v>
      </c>
      <c r="K85" s="25">
        <v>168270132</v>
      </c>
      <c r="L85" s="14">
        <f t="shared" si="2"/>
        <v>99.56812544378698</v>
      </c>
      <c r="M85" s="3"/>
    </row>
    <row r="86" spans="1:13" ht="22.5">
      <c r="A86" s="26" t="s">
        <v>33</v>
      </c>
      <c r="B86" s="26">
        <v>520</v>
      </c>
      <c r="C86" s="26">
        <v>900</v>
      </c>
      <c r="D86" s="26">
        <v>7</v>
      </c>
      <c r="E86" s="26"/>
      <c r="F86" s="30" t="s">
        <v>56</v>
      </c>
      <c r="G86" s="25">
        <v>250000000</v>
      </c>
      <c r="H86" s="25">
        <f>61000000+20000000</f>
        <v>81000000</v>
      </c>
      <c r="I86" s="25">
        <f t="shared" si="3"/>
        <v>331000000</v>
      </c>
      <c r="J86" s="25">
        <f>+'[1]0520-0900-07 FORTALECIMIENTO'!$D$9+'[1]0520-0900-07 FORTALECIMIENTO'!$D$10</f>
        <v>20000000</v>
      </c>
      <c r="K86" s="25">
        <v>239327250</v>
      </c>
      <c r="L86" s="14">
        <f t="shared" si="2"/>
        <v>72.30430513595167</v>
      </c>
      <c r="M86" s="3"/>
    </row>
    <row r="87" spans="1:12" ht="12.75">
      <c r="A87" s="13" t="s">
        <v>33</v>
      </c>
      <c r="B87" s="13"/>
      <c r="C87" s="13"/>
      <c r="D87" s="13"/>
      <c r="E87" s="13"/>
      <c r="F87" s="27" t="s">
        <v>35</v>
      </c>
      <c r="G87" s="16">
        <f>+G78+G58</f>
        <v>10263763258</v>
      </c>
      <c r="H87" s="16">
        <f>+H78+H58</f>
        <v>451596436</v>
      </c>
      <c r="I87" s="16">
        <f>+I78+I58</f>
        <v>10838459694</v>
      </c>
      <c r="J87" s="16">
        <f>+J78+J58</f>
        <v>224361889</v>
      </c>
      <c r="K87" s="16">
        <f>+K78+K58</f>
        <v>7320849493.46</v>
      </c>
      <c r="L87" s="14">
        <f t="shared" si="2"/>
        <v>67.54510973097688</v>
      </c>
    </row>
    <row r="88" spans="7:12" ht="12.75">
      <c r="G88" s="3" t="s">
        <v>1</v>
      </c>
      <c r="I88" s="3" t="s">
        <v>1</v>
      </c>
      <c r="L88" s="3"/>
    </row>
    <row r="89" spans="9:12" ht="12.75">
      <c r="I89" s="3"/>
      <c r="L89" s="3"/>
    </row>
    <row r="90" spans="9:11" ht="12.75">
      <c r="I90" s="3"/>
      <c r="K90" s="3" t="s">
        <v>1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2009-12-09T23:31:10Z</cp:lastPrinted>
  <dcterms:created xsi:type="dcterms:W3CDTF">2007-01-13T18:42:48Z</dcterms:created>
  <dcterms:modified xsi:type="dcterms:W3CDTF">2009-12-09T23:34:12Z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