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2" activeTab="2"/>
  </bookViews>
  <sheets>
    <sheet name="Hoja1" sheetId="1" state="hidden" r:id="rId1"/>
    <sheet name="Hoja2" sheetId="2" state="hidden" r:id="rId2"/>
    <sheet name="INVERSION" sheetId="3" r:id="rId3"/>
    <sheet name="Hoja3" sheetId="4" state="hidden" r:id="rId4"/>
  </sheets>
  <externalReferences>
    <externalReference r:id="rId7"/>
  </externalReferences>
  <definedNames>
    <definedName name="_xlnm.Print_Area" localSheetId="2">'INVERSION'!$A$1:$F$20</definedName>
  </definedNames>
  <calcPr fullCalcOnLoad="1"/>
</workbook>
</file>

<file path=xl/sharedStrings.xml><?xml version="1.0" encoding="utf-8"?>
<sst xmlns="http://schemas.openxmlformats.org/spreadsheetml/2006/main" count="222" uniqueCount="116">
  <si>
    <t>CORPORACION AUTONOMA REGIONAL DEL ALTO MAGDALENA CAM</t>
  </si>
  <si>
    <t xml:space="preserve"> </t>
  </si>
  <si>
    <t>MODIFICACIONES</t>
  </si>
  <si>
    <t>C</t>
  </si>
  <si>
    <t>GASTOS DE INVERSION</t>
  </si>
  <si>
    <t>COMPROMISOS</t>
  </si>
  <si>
    <t>01</t>
  </si>
  <si>
    <t>02</t>
  </si>
  <si>
    <t>03</t>
  </si>
  <si>
    <t>04</t>
  </si>
  <si>
    <t>05</t>
  </si>
  <si>
    <t>06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</si>
  <si>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</si>
  <si>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</si>
  <si>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</si>
  <si>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</si>
  <si>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</si>
  <si>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</si>
  <si>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</si>
  <si>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</si>
  <si>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</si>
  <si>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</si>
  <si>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</si>
  <si>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</si>
  <si>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</si>
  <si>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</si>
  <si>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</si>
  <si>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</si>
  <si>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</si>
  <si>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</si>
  <si>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</si>
  <si>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CDPS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</si>
  <si>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</si>
  <si>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</si>
  <si>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</si>
  <si>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</si>
  <si>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</si>
  <si>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</si>
  <si>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</si>
  <si>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</si>
  <si>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</si>
  <si>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</si>
  <si>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</si>
  <si>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</si>
  <si>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</si>
  <si>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</si>
  <si>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</si>
  <si>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</si>
  <si>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</si>
  <si>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</si>
  <si>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</si>
  <si>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</si>
  <si>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</si>
  <si>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</si>
  <si>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</si>
  <si>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</si>
  <si>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</si>
  <si>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</si>
  <si>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</si>
  <si>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</si>
  <si>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</si>
  <si>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</si>
  <si>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</si>
  <si>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</si>
  <si>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</si>
  <si>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</si>
  <si>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</si>
  <si>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</si>
  <si>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</si>
  <si>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</si>
  <si>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</si>
  <si>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</si>
  <si>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</si>
  <si>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</si>
  <si>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</si>
  <si>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</si>
  <si>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</si>
  <si>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</si>
  <si>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</si>
  <si>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</si>
  <si>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</si>
  <si>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</si>
  <si>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</si>
  <si>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</si>
  <si>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</si>
  <si>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</si>
  <si>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</si>
  <si>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</si>
  <si>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</si>
  <si>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</si>
  <si>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</si>
  <si>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</si>
  <si>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</si>
  <si>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</si>
  <si>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</si>
  <si>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</si>
  <si>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</si>
  <si>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</si>
  <si>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</si>
  <si>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SALDO POR EJECUTAR</t>
  </si>
  <si>
    <t>OBLIGACIONES</t>
  </si>
  <si>
    <t>PLAN DE ACCION 2020-2023</t>
  </si>
  <si>
    <t>01-0900-02 Conservacion y  Uso Eficiente del Recurso Hidrico</t>
  </si>
  <si>
    <t>02-0900-01 Desarrollo Sectorial Sostenible</t>
  </si>
  <si>
    <t>01-900-01 Gestion Integral de la Biodiversidad y sus Servicios Ecosistemicos</t>
  </si>
  <si>
    <t>02-900-02 Negocios Verdes</t>
  </si>
  <si>
    <t>03-900-01 Fortalecimiento de los Procesos de Ordeanmiento y Planificacion Territorial</t>
  </si>
  <si>
    <t>03-900-02 Gestion del conocimiento y Reduccion del Riesgo de Desastres</t>
  </si>
  <si>
    <t>03-0900-03 Gestion Ambiental con las Comunidades Etnicas</t>
  </si>
  <si>
    <t>04-0900-01 Autoridad, Reglamentacion   y Regulacion Ambiental</t>
  </si>
  <si>
    <t>04-0900-02 Fortalecimiento Institucional para la Gestion Ambiental</t>
  </si>
  <si>
    <t>04-0900-03 Educacion y Cultura Ambiental</t>
  </si>
  <si>
    <t>CDPS POR COMPROMETER</t>
  </si>
  <si>
    <t>% DE EJECUCION FINANCIERA</t>
  </si>
  <si>
    <t>% DE EJECUCION FISICA</t>
  </si>
  <si>
    <t>EJECUCION PRESUPUESTAL GASTOS DE INVERSION RECURSOS PROPIOS A MARZO 31 DE 2021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</si>
</sst>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;[Red]0.00"/>
    <numFmt numFmtId="195" formatCode="#,##0.00;[Red]#,##0.00"/>
    <numFmt numFmtId="196" formatCode="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"/>
    <numFmt numFmtId="202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1"/>
      <name val="Arial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202" fontId="0" fillId="0" borderId="10" xfId="49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justify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27" fillId="0" borderId="10" xfId="49" applyNumberFormat="1" applyFont="1" applyFill="1" applyBorder="1" applyAlignment="1">
      <alignment vertical="center"/>
    </xf>
    <xf numFmtId="202" fontId="6" fillId="0" borderId="10" xfId="49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3" fontId="0" fillId="0" borderId="11" xfId="0" applyNumberFormat="1" applyFill="1" applyBorder="1" applyAlignment="1">
      <alignment/>
    </xf>
    <xf numFmtId="0" fontId="5" fillId="0" borderId="10" xfId="0" applyFont="1" applyFill="1" applyBorder="1" applyAlignment="1" applyProtection="1">
      <alignment wrapText="1"/>
      <protection locked="0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7" fillId="0" borderId="10" xfId="0" applyNumberFormat="1" applyFont="1" applyFill="1" applyBorder="1" applyAlignment="1">
      <alignment horizontal="right" vertical="top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21" t="s">
        <v>76</v>
      </c>
      <c r="H2" s="21" t="s">
        <v>77</v>
      </c>
    </row>
    <row r="3" spans="1:12" ht="12.75">
      <c r="A3" t="s">
        <v>48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4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4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49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50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51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52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53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54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55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56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21" t="s">
        <v>57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21" t="s">
        <v>58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21" t="s">
        <v>59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21" t="s">
        <v>60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4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4" t="s">
        <v>1</v>
      </c>
      <c r="G21" s="1"/>
      <c r="H21" s="1"/>
      <c r="I21" s="1"/>
      <c r="J21" s="1"/>
      <c r="K21" s="1"/>
      <c r="L21" s="1"/>
    </row>
    <row r="22" spans="1:12" ht="12.75">
      <c r="A22" s="21" t="s">
        <v>65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21" t="s">
        <v>61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4" t="s">
        <v>1</v>
      </c>
      <c r="E25" s="1"/>
      <c r="F25" s="4" t="s">
        <v>1</v>
      </c>
      <c r="G25" s="1"/>
      <c r="H25" s="1"/>
      <c r="I25" s="1"/>
      <c r="J25" s="1"/>
      <c r="K25" s="1"/>
      <c r="L25" s="1"/>
    </row>
    <row r="26" spans="1:12" ht="12.75">
      <c r="A26" s="21" t="s">
        <v>62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21" t="s">
        <v>63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4" t="s">
        <v>1</v>
      </c>
      <c r="E28" s="1"/>
      <c r="F28" s="4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21" t="s">
        <v>64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21" t="s">
        <v>66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21" t="s">
        <v>67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21" t="s">
        <v>68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21" t="s">
        <v>69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21" t="s">
        <v>70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21" t="s">
        <v>71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21" t="s">
        <v>72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21" t="s">
        <v>73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21" t="s">
        <v>74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21" t="s">
        <v>75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8"/>
  <sheetViews>
    <sheetView tabSelected="1" zoomScaleSheetLayoutView="100" zoomScalePageLayoutView="0" workbookViewId="0" topLeftCell="B14">
      <selection activeCell="AC22" sqref="AC22"/>
    </sheetView>
  </sheetViews>
  <sheetFormatPr defaultColWidth="11.421875" defaultRowHeight="12.75"/>
  <cols>
    <col min="1" max="1" width="42.421875" style="0" customWidth="1"/>
    <col min="2" max="2" width="17.57421875" style="24" customWidth="1"/>
    <col min="3" max="3" width="17.140625" style="0" customWidth="1"/>
    <col min="4" max="4" width="17.8515625" style="12" customWidth="1"/>
    <col min="5" max="5" width="19.00390625" style="0" hidden="1" customWidth="1"/>
    <col min="6" max="6" width="12.7109375" style="0" hidden="1" customWidth="1"/>
    <col min="7" max="7" width="18.8515625" style="0" hidden="1" customWidth="1"/>
    <col min="8" max="8" width="17.8515625" style="0" hidden="1" customWidth="1"/>
    <col min="9" max="9" width="17.140625" style="0" hidden="1" customWidth="1"/>
    <col min="10" max="10" width="16.8515625" style="0" hidden="1" customWidth="1"/>
    <col min="11" max="11" width="13.140625" style="0" hidden="1" customWidth="1"/>
    <col min="12" max="12" width="17.140625" style="0" hidden="1" customWidth="1"/>
    <col min="13" max="16" width="16.00390625" style="0" hidden="1" customWidth="1"/>
    <col min="17" max="17" width="16.8515625" style="0" hidden="1" customWidth="1"/>
    <col min="18" max="18" width="19.00390625" style="0" hidden="1" customWidth="1"/>
    <col min="19" max="19" width="16.8515625" style="0" hidden="1" customWidth="1"/>
    <col min="20" max="21" width="16.7109375" style="0" hidden="1" customWidth="1"/>
    <col min="22" max="22" width="15.140625" style="0" hidden="1" customWidth="1"/>
    <col min="23" max="23" width="16.28125" style="0" customWidth="1"/>
    <col min="24" max="24" width="18.421875" style="0" customWidth="1"/>
    <col min="25" max="26" width="16.7109375" style="0" customWidth="1"/>
    <col min="27" max="27" width="16.28125" style="0" hidden="1" customWidth="1"/>
    <col min="28" max="28" width="12.57421875" style="12" customWidth="1"/>
    <col min="29" max="29" width="11.7109375" style="0" customWidth="1"/>
    <col min="30" max="30" width="12.7109375" style="0" bestFit="1" customWidth="1"/>
  </cols>
  <sheetData>
    <row r="1" spans="1:29" ht="12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2.75">
      <c r="A2" s="66" t="s">
        <v>115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1:29" ht="12.75">
      <c r="A3" s="16"/>
      <c r="B3" s="60"/>
      <c r="C3" s="16" t="s">
        <v>1</v>
      </c>
      <c r="D3" s="3" t="s">
        <v>1</v>
      </c>
      <c r="E3" s="17" t="s">
        <v>1</v>
      </c>
      <c r="F3" s="7"/>
      <c r="G3" s="7"/>
      <c r="H3" s="7"/>
      <c r="I3" s="7"/>
      <c r="J3" s="7"/>
      <c r="K3" s="17"/>
      <c r="L3" s="17"/>
      <c r="M3" s="17"/>
      <c r="N3" s="17"/>
      <c r="O3" s="17"/>
      <c r="P3" s="17"/>
      <c r="Q3" s="8" t="s">
        <v>1</v>
      </c>
      <c r="R3" s="9"/>
      <c r="S3" s="9"/>
      <c r="T3" s="2"/>
      <c r="U3" s="2"/>
      <c r="V3" s="2"/>
      <c r="W3" s="2"/>
      <c r="X3" s="2"/>
      <c r="Y3" s="2"/>
      <c r="Z3" s="2"/>
      <c r="AA3" s="2"/>
      <c r="AB3" s="14"/>
      <c r="AC3" s="2"/>
    </row>
    <row r="4" spans="1:29" ht="12.75">
      <c r="A4" s="16"/>
      <c r="B4" s="7"/>
      <c r="C4" s="5" t="s">
        <v>1</v>
      </c>
      <c r="D4" s="3" t="s">
        <v>1</v>
      </c>
      <c r="E4" s="18" t="s">
        <v>1</v>
      </c>
      <c r="F4" s="7"/>
      <c r="G4" s="7"/>
      <c r="H4" s="7"/>
      <c r="I4" s="7"/>
      <c r="J4" s="7"/>
      <c r="K4" s="19"/>
      <c r="L4" s="19"/>
      <c r="M4" s="19"/>
      <c r="N4" s="19"/>
      <c r="O4" s="19"/>
      <c r="P4" s="19"/>
      <c r="Q4" s="6" t="s">
        <v>1</v>
      </c>
      <c r="R4" s="9"/>
      <c r="S4" s="9"/>
      <c r="T4" s="2"/>
      <c r="U4" s="2"/>
      <c r="V4" s="2"/>
      <c r="W4" s="2"/>
      <c r="X4" s="2"/>
      <c r="Y4" s="2"/>
      <c r="Z4" s="3" t="s">
        <v>1</v>
      </c>
      <c r="AA4" s="2"/>
      <c r="AB4" s="14"/>
      <c r="AC4" s="2"/>
    </row>
    <row r="5" spans="1:29" ht="38.25" customHeight="1">
      <c r="A5" s="53" t="s">
        <v>4</v>
      </c>
      <c r="B5" s="38" t="s">
        <v>27</v>
      </c>
      <c r="C5" s="38" t="s">
        <v>2</v>
      </c>
      <c r="D5" s="54" t="s">
        <v>28</v>
      </c>
      <c r="E5" s="55"/>
      <c r="F5" s="55"/>
      <c r="G5" s="55"/>
      <c r="H5" s="55"/>
      <c r="I5" s="55"/>
      <c r="J5" s="55" t="s">
        <v>1</v>
      </c>
      <c r="K5" s="55"/>
      <c r="L5" s="56"/>
      <c r="M5" s="55"/>
      <c r="N5" s="55"/>
      <c r="O5" s="55"/>
      <c r="P5" s="55"/>
      <c r="Q5" s="55" t="s">
        <v>1</v>
      </c>
      <c r="R5" s="55"/>
      <c r="S5" s="11"/>
      <c r="T5" s="57" t="s">
        <v>29</v>
      </c>
      <c r="U5" s="57" t="s">
        <v>31</v>
      </c>
      <c r="V5" s="57" t="s">
        <v>112</v>
      </c>
      <c r="W5" s="58" t="s">
        <v>5</v>
      </c>
      <c r="X5" s="58" t="s">
        <v>100</v>
      </c>
      <c r="Y5" s="58" t="s">
        <v>32</v>
      </c>
      <c r="Z5" s="58" t="s">
        <v>99</v>
      </c>
      <c r="AA5" s="58" t="s">
        <v>30</v>
      </c>
      <c r="AB5" s="57" t="s">
        <v>113</v>
      </c>
      <c r="AC5" s="58" t="s">
        <v>114</v>
      </c>
    </row>
    <row r="6" spans="1:29" ht="15.75" customHeight="1">
      <c r="A6" s="53"/>
      <c r="B6" s="38"/>
      <c r="C6" s="38"/>
      <c r="D6" s="54" t="s">
        <v>1</v>
      </c>
      <c r="E6" s="55"/>
      <c r="F6" s="55"/>
      <c r="G6" s="55"/>
      <c r="H6" s="55"/>
      <c r="I6" s="55"/>
      <c r="J6" s="55"/>
      <c r="K6" s="55"/>
      <c r="L6" s="56"/>
      <c r="M6" s="55"/>
      <c r="N6" s="55"/>
      <c r="O6" s="55"/>
      <c r="P6" s="55"/>
      <c r="Q6" s="55"/>
      <c r="R6" s="55"/>
      <c r="S6" s="11"/>
      <c r="T6" s="57"/>
      <c r="U6" s="57"/>
      <c r="V6" s="57"/>
      <c r="W6" s="58"/>
      <c r="X6" s="58"/>
      <c r="Y6" s="58"/>
      <c r="Z6" s="58"/>
      <c r="AA6" s="58"/>
      <c r="AB6" s="57"/>
      <c r="AC6" s="2"/>
    </row>
    <row r="7" spans="1:30" ht="22.5" customHeight="1">
      <c r="A7" s="39"/>
      <c r="B7" s="47"/>
      <c r="C7" s="47"/>
      <c r="D7" s="61" t="s">
        <v>1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 t="s">
        <v>1</v>
      </c>
      <c r="W7" s="61" t="s">
        <v>1</v>
      </c>
      <c r="X7" s="61" t="s">
        <v>1</v>
      </c>
      <c r="Y7" s="61" t="s">
        <v>1</v>
      </c>
      <c r="Z7" s="61" t="s">
        <v>1</v>
      </c>
      <c r="AA7" s="48"/>
      <c r="AB7" s="49" t="s">
        <v>1</v>
      </c>
      <c r="AC7" s="8" t="s">
        <v>1</v>
      </c>
      <c r="AD7" s="12"/>
    </row>
    <row r="8" spans="1:29" ht="22.5" customHeight="1">
      <c r="A8" s="51" t="s">
        <v>101</v>
      </c>
      <c r="B8" s="47"/>
      <c r="C8" s="47"/>
      <c r="D8" s="49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46" t="s">
        <v>1</v>
      </c>
      <c r="X8" s="64" t="s">
        <v>1</v>
      </c>
      <c r="Y8" s="46" t="s">
        <v>1</v>
      </c>
      <c r="Z8" s="49" t="s">
        <v>1</v>
      </c>
      <c r="AA8" s="48"/>
      <c r="AB8" s="49"/>
      <c r="AC8" s="8" t="s">
        <v>1</v>
      </c>
    </row>
    <row r="9" spans="1:31" ht="37.5" customHeight="1">
      <c r="A9" s="39" t="s">
        <v>104</v>
      </c>
      <c r="B9" s="47">
        <v>3980276606</v>
      </c>
      <c r="C9" s="47">
        <v>0</v>
      </c>
      <c r="D9" s="49">
        <f>+B9+C9</f>
        <v>3980276606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>
        <f>840138166-W9</f>
        <v>509892234</v>
      </c>
      <c r="W9" s="46">
        <v>330245932</v>
      </c>
      <c r="X9" s="46">
        <v>20129065</v>
      </c>
      <c r="Y9" s="46">
        <v>16169510</v>
      </c>
      <c r="Z9" s="49">
        <f aca="true" t="shared" si="0" ref="Z9:Z18">+D9-W9</f>
        <v>3650030674</v>
      </c>
      <c r="AA9" s="48"/>
      <c r="AB9" s="49">
        <f>+W9/D9*100</f>
        <v>8.29705984509158</v>
      </c>
      <c r="AC9" s="6">
        <f>+X9/W9*100</f>
        <v>6.095174247293984</v>
      </c>
      <c r="AD9" s="12"/>
      <c r="AE9" s="12"/>
    </row>
    <row r="10" spans="1:30" ht="22.5" customHeight="1">
      <c r="A10" s="39" t="s">
        <v>102</v>
      </c>
      <c r="B10" s="47">
        <v>10236150964</v>
      </c>
      <c r="C10" s="47">
        <v>1322391334</v>
      </c>
      <c r="D10" s="49">
        <f>+B10+C10</f>
        <v>11558542298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>
        <f>2200018868-W10</f>
        <v>2001850622</v>
      </c>
      <c r="W10" s="46">
        <v>198168246</v>
      </c>
      <c r="X10" s="46">
        <v>40377307</v>
      </c>
      <c r="Y10" s="46">
        <v>34327616</v>
      </c>
      <c r="Z10" s="49">
        <f t="shared" si="0"/>
        <v>11360374052</v>
      </c>
      <c r="AA10" s="48"/>
      <c r="AB10" s="49">
        <f>+W10/D10*100</f>
        <v>1.7144743765335313</v>
      </c>
      <c r="AC10" s="6">
        <f>+X10/W10*100</f>
        <v>20.375265873827235</v>
      </c>
      <c r="AD10" s="12"/>
    </row>
    <row r="11" spans="1:30" ht="22.5" customHeight="1">
      <c r="A11" s="39" t="s">
        <v>103</v>
      </c>
      <c r="B11" s="47">
        <v>300000000</v>
      </c>
      <c r="C11" s="47">
        <v>0</v>
      </c>
      <c r="D11" s="49">
        <f aca="true" t="shared" si="1" ref="D11:D18">+B11+C11</f>
        <v>300000000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>
        <v>8363246</v>
      </c>
      <c r="W11" s="46">
        <v>55633610</v>
      </c>
      <c r="X11" s="46">
        <v>15473610</v>
      </c>
      <c r="Y11" s="46">
        <v>13314624</v>
      </c>
      <c r="Z11" s="49">
        <f t="shared" si="0"/>
        <v>244366390</v>
      </c>
      <c r="AA11" s="48"/>
      <c r="AB11" s="49">
        <f aca="true" t="shared" si="2" ref="AB10:AB20">+W11/D11*100</f>
        <v>18.544536666666666</v>
      </c>
      <c r="AC11" s="6">
        <f aca="true" t="shared" si="3" ref="AC10:AC18">+X11/W11*100</f>
        <v>27.813420700184654</v>
      </c>
      <c r="AD11" s="1"/>
    </row>
    <row r="12" spans="1:30" ht="22.5" customHeight="1">
      <c r="A12" s="39" t="s">
        <v>105</v>
      </c>
      <c r="B12" s="47">
        <v>300000000</v>
      </c>
      <c r="C12" s="47">
        <v>0</v>
      </c>
      <c r="D12" s="49">
        <f t="shared" si="1"/>
        <v>300000000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>
        <v>0</v>
      </c>
      <c r="W12" s="46">
        <v>140853647</v>
      </c>
      <c r="X12" s="46">
        <v>28797649</v>
      </c>
      <c r="Y12" s="46">
        <v>25672233</v>
      </c>
      <c r="Z12" s="49">
        <f t="shared" si="0"/>
        <v>159146353</v>
      </c>
      <c r="AA12" s="48"/>
      <c r="AB12" s="49">
        <f t="shared" si="2"/>
        <v>46.95121566666667</v>
      </c>
      <c r="AC12" s="6">
        <f t="shared" si="3"/>
        <v>20.445085813078023</v>
      </c>
      <c r="AD12" s="12"/>
    </row>
    <row r="13" spans="1:30" ht="40.5" customHeight="1">
      <c r="A13" s="39" t="s">
        <v>106</v>
      </c>
      <c r="B13" s="47">
        <v>612138303</v>
      </c>
      <c r="C13" s="47">
        <v>0</v>
      </c>
      <c r="D13" s="49">
        <f t="shared" si="1"/>
        <v>612138303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>
        <v>351552790</v>
      </c>
      <c r="W13" s="46">
        <v>179723758</v>
      </c>
      <c r="X13" s="46">
        <v>11417385</v>
      </c>
      <c r="Y13" s="46">
        <v>11417385</v>
      </c>
      <c r="Z13" s="49">
        <f t="shared" si="0"/>
        <v>432414545</v>
      </c>
      <c r="AA13" s="48"/>
      <c r="AB13" s="49">
        <f t="shared" si="2"/>
        <v>29.359992197710916</v>
      </c>
      <c r="AC13" s="6">
        <f t="shared" si="3"/>
        <v>6.352741077225861</v>
      </c>
      <c r="AD13" s="12"/>
    </row>
    <row r="14" spans="1:30" ht="22.5" customHeight="1">
      <c r="A14" s="39" t="s">
        <v>107</v>
      </c>
      <c r="B14" s="47">
        <v>1671309671</v>
      </c>
      <c r="C14" s="47">
        <v>0</v>
      </c>
      <c r="D14" s="49">
        <f t="shared" si="1"/>
        <v>1671309671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46">
        <v>80822000</v>
      </c>
      <c r="X14" s="46">
        <v>0</v>
      </c>
      <c r="Y14" s="46">
        <v>0</v>
      </c>
      <c r="Z14" s="49">
        <f t="shared" si="0"/>
        <v>1590487671</v>
      </c>
      <c r="AA14" s="48"/>
      <c r="AB14" s="49">
        <f t="shared" si="2"/>
        <v>4.835848281284791</v>
      </c>
      <c r="AC14" s="6">
        <f>+X14/W14*100</f>
        <v>0</v>
      </c>
      <c r="AD14" s="12"/>
    </row>
    <row r="15" spans="1:31" ht="22.5" customHeight="1">
      <c r="A15" s="39" t="s">
        <v>108</v>
      </c>
      <c r="B15" s="47">
        <v>250000000</v>
      </c>
      <c r="C15" s="47">
        <v>0</v>
      </c>
      <c r="D15" s="49">
        <f t="shared" si="1"/>
        <v>250000000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>
        <v>21686400</v>
      </c>
      <c r="W15" s="46">
        <v>0</v>
      </c>
      <c r="X15" s="46">
        <v>0</v>
      </c>
      <c r="Y15" s="46">
        <v>0</v>
      </c>
      <c r="Z15" s="49">
        <f t="shared" si="0"/>
        <v>250000000</v>
      </c>
      <c r="AA15" s="48"/>
      <c r="AB15" s="49">
        <f t="shared" si="2"/>
        <v>0</v>
      </c>
      <c r="AC15" s="6" t="e">
        <f>+X15/W15*100</f>
        <v>#DIV/0!</v>
      </c>
      <c r="AD15" s="12"/>
      <c r="AE15" s="12"/>
    </row>
    <row r="16" spans="1:31" ht="22.5" customHeight="1">
      <c r="A16" s="39" t="s">
        <v>109</v>
      </c>
      <c r="B16" s="47">
        <v>5862664120</v>
      </c>
      <c r="C16" s="47">
        <v>0</v>
      </c>
      <c r="D16" s="49">
        <f t="shared" si="1"/>
        <v>5862664120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>
        <f>453298679-W16</f>
        <v>-2463323763</v>
      </c>
      <c r="W16" s="46">
        <v>2916622442</v>
      </c>
      <c r="X16" s="46">
        <v>466784101</v>
      </c>
      <c r="Y16" s="46">
        <v>403077832</v>
      </c>
      <c r="Z16" s="49">
        <f t="shared" si="0"/>
        <v>2946041678</v>
      </c>
      <c r="AA16" s="48"/>
      <c r="AB16" s="49">
        <f t="shared" si="2"/>
        <v>49.74909669565037</v>
      </c>
      <c r="AC16" s="6">
        <f t="shared" si="3"/>
        <v>16.00426898861529</v>
      </c>
      <c r="AD16" s="12" t="s">
        <v>1</v>
      </c>
      <c r="AE16" s="12" t="s">
        <v>1</v>
      </c>
    </row>
    <row r="17" spans="1:31" ht="32.25" customHeight="1">
      <c r="A17" s="39" t="s">
        <v>110</v>
      </c>
      <c r="B17" s="47">
        <v>921189222</v>
      </c>
      <c r="C17" s="47">
        <v>0</v>
      </c>
      <c r="D17" s="49">
        <f t="shared" si="1"/>
        <v>921189222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>
        <f>358368857-107717634</f>
        <v>250651223</v>
      </c>
      <c r="W17" s="46">
        <v>272609481</v>
      </c>
      <c r="X17" s="46">
        <v>32396668</v>
      </c>
      <c r="Y17" s="46">
        <v>29077771</v>
      </c>
      <c r="Z17" s="49">
        <f t="shared" si="0"/>
        <v>648579741</v>
      </c>
      <c r="AA17" s="48"/>
      <c r="AB17" s="49">
        <f t="shared" si="2"/>
        <v>29.593212175033457</v>
      </c>
      <c r="AC17" s="6">
        <f t="shared" si="3"/>
        <v>11.883910963463519</v>
      </c>
      <c r="AD17" s="15" t="s">
        <v>1</v>
      </c>
      <c r="AE17" s="15" t="s">
        <v>1</v>
      </c>
    </row>
    <row r="18" spans="1:31" ht="22.5" customHeight="1">
      <c r="A18" s="39" t="s">
        <v>111</v>
      </c>
      <c r="B18" s="47">
        <v>740138303</v>
      </c>
      <c r="C18" s="47">
        <v>0</v>
      </c>
      <c r="D18" s="49">
        <f t="shared" si="1"/>
        <v>740138303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46">
        <v>246910694</v>
      </c>
      <c r="X18" s="46">
        <v>37536976</v>
      </c>
      <c r="Y18" s="46">
        <v>30997026</v>
      </c>
      <c r="Z18" s="49">
        <f t="shared" si="0"/>
        <v>493227609</v>
      </c>
      <c r="AA18" s="48"/>
      <c r="AB18" s="49">
        <f t="shared" si="2"/>
        <v>33.360075137200404</v>
      </c>
      <c r="AC18" s="6">
        <f t="shared" si="3"/>
        <v>15.202652988371575</v>
      </c>
      <c r="AD18" s="12" t="s">
        <v>1</v>
      </c>
      <c r="AE18" s="12"/>
    </row>
    <row r="19" spans="1:29" ht="22.5" customHeight="1">
      <c r="A19" s="39"/>
      <c r="B19" s="47"/>
      <c r="C19" s="47"/>
      <c r="D19" s="49" t="s">
        <v>1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46" t="s">
        <v>1</v>
      </c>
      <c r="X19" s="46"/>
      <c r="Y19" s="46"/>
      <c r="Z19" s="49"/>
      <c r="AA19" s="48"/>
      <c r="AB19" s="49" t="s">
        <v>1</v>
      </c>
      <c r="AC19" s="8" t="s">
        <v>1</v>
      </c>
    </row>
    <row r="20" spans="1:30" ht="22.5" customHeight="1">
      <c r="A20" s="25" t="s">
        <v>26</v>
      </c>
      <c r="B20" s="61">
        <f>SUM(B7:B18)</f>
        <v>24873867189</v>
      </c>
      <c r="C20" s="50">
        <f>SUM(C7:C18)</f>
        <v>1322391334</v>
      </c>
      <c r="D20" s="61">
        <f>SUM(D7:D18)</f>
        <v>26196258523</v>
      </c>
      <c r="E20" s="61" t="e">
        <f>+#REF!+#REF!</f>
        <v>#REF!</v>
      </c>
      <c r="F20" s="61" t="e">
        <f>+#REF!+#REF!</f>
        <v>#REF!</v>
      </c>
      <c r="G20" s="61" t="e">
        <f>+#REF!+#REF!</f>
        <v>#REF!</v>
      </c>
      <c r="H20" s="61" t="e">
        <f>+#REF!+#REF!</f>
        <v>#REF!</v>
      </c>
      <c r="I20" s="61" t="e">
        <f>+#REF!+#REF!</f>
        <v>#REF!</v>
      </c>
      <c r="J20" s="61" t="e">
        <f>+#REF!+#REF!</f>
        <v>#REF!</v>
      </c>
      <c r="K20" s="61" t="e">
        <f>+#REF!+#REF!</f>
        <v>#REF!</v>
      </c>
      <c r="L20" s="61" t="e">
        <f>+#REF!+#REF!</f>
        <v>#REF!</v>
      </c>
      <c r="M20" s="61" t="e">
        <f>+#REF!+#REF!</f>
        <v>#REF!</v>
      </c>
      <c r="N20" s="61" t="e">
        <f>+#REF!+#REF!</f>
        <v>#REF!</v>
      </c>
      <c r="O20" s="61" t="e">
        <f>+#REF!+#REF!</f>
        <v>#REF!</v>
      </c>
      <c r="P20" s="61" t="e">
        <f>+#REF!+#REF!</f>
        <v>#REF!</v>
      </c>
      <c r="Q20" s="61" t="e">
        <f>+#REF!+#REF!</f>
        <v>#REF!</v>
      </c>
      <c r="R20" s="61" t="e">
        <f>+#REF!+#REF!</f>
        <v>#REF!</v>
      </c>
      <c r="S20" s="61" t="e">
        <f>+#REF!+#REF!</f>
        <v>#REF!</v>
      </c>
      <c r="T20" s="61" t="e">
        <f>+#REF!+#REF!</f>
        <v>#REF!</v>
      </c>
      <c r="U20" s="61" t="e">
        <f>+#REF!+#REF!</f>
        <v>#REF!</v>
      </c>
      <c r="V20" s="61">
        <f>SUM(V7:V19)</f>
        <v>680672752</v>
      </c>
      <c r="W20" s="61">
        <f>SUM(W7:W19)</f>
        <v>4421589810</v>
      </c>
      <c r="X20" s="61">
        <f>SUM(X7:X18)</f>
        <v>652912761</v>
      </c>
      <c r="Y20" s="61">
        <f>SUM(Y7:Y18)</f>
        <v>564053997</v>
      </c>
      <c r="Z20" s="61">
        <f>SUM(Z7:Z19)</f>
        <v>21774668713</v>
      </c>
      <c r="AA20" s="59" t="e">
        <f>+T20/D20*100</f>
        <v>#REF!</v>
      </c>
      <c r="AB20" s="49">
        <f>+W20/D20*100</f>
        <v>16.878707339515287</v>
      </c>
      <c r="AC20" s="6">
        <f>+X20/W20*100</f>
        <v>14.766470637401799</v>
      </c>
      <c r="AD20" s="15"/>
    </row>
    <row r="21" spans="2:29" ht="12.75">
      <c r="B21" s="62" t="s">
        <v>1</v>
      </c>
      <c r="C21" s="15"/>
      <c r="D21" s="15"/>
      <c r="W21" s="15"/>
      <c r="X21" s="15" t="s">
        <v>1</v>
      </c>
      <c r="Y21" s="15" t="s">
        <v>1</v>
      </c>
      <c r="Z21" s="15" t="s">
        <v>1</v>
      </c>
      <c r="AA21" s="20"/>
      <c r="AB21" s="52" t="s">
        <v>1</v>
      </c>
      <c r="AC21" s="12"/>
    </row>
    <row r="22" spans="2:27" ht="12.75">
      <c r="B22" s="63"/>
      <c r="W22" s="15" t="s">
        <v>1</v>
      </c>
      <c r="X22" s="12"/>
      <c r="Y22" s="12"/>
      <c r="Z22" s="12"/>
      <c r="AA22" s="12"/>
    </row>
    <row r="23" spans="22:27" ht="12.75">
      <c r="V23" s="1"/>
      <c r="W23" s="4"/>
      <c r="X23" s="1"/>
      <c r="Y23" s="1"/>
      <c r="Z23" s="1"/>
      <c r="AA23" s="12"/>
    </row>
    <row r="24" spans="22:27" ht="12.75">
      <c r="V24" s="12"/>
      <c r="W24" s="12"/>
      <c r="X24" s="12"/>
      <c r="Y24" s="12"/>
      <c r="Z24" s="12"/>
      <c r="AA24" s="12"/>
    </row>
    <row r="25" spans="23:27" ht="12.75">
      <c r="W25" s="12"/>
      <c r="X25" s="12"/>
      <c r="Y25" s="12"/>
      <c r="Z25" s="12"/>
      <c r="AA25" s="12"/>
    </row>
    <row r="26" spans="23:27" ht="12.75">
      <c r="W26" s="12"/>
      <c r="X26" s="12"/>
      <c r="Y26" s="12"/>
      <c r="Z26" s="12"/>
      <c r="AA26" s="12"/>
    </row>
    <row r="27" spans="22:27" ht="12.75">
      <c r="V27" s="12"/>
      <c r="W27" s="12"/>
      <c r="X27" s="12"/>
      <c r="Y27" s="12"/>
      <c r="Z27" s="12"/>
      <c r="AA27" s="12"/>
    </row>
    <row r="28" spans="22:27" ht="12.75">
      <c r="V28" s="12"/>
      <c r="W28" s="12"/>
      <c r="X28" s="12"/>
      <c r="Y28" s="12"/>
      <c r="Z28" s="12"/>
      <c r="AA28" s="12"/>
    </row>
    <row r="29" spans="22:27" ht="12.75">
      <c r="V29" s="12"/>
      <c r="W29" s="12"/>
      <c r="X29" s="12"/>
      <c r="Y29" s="12"/>
      <c r="Z29" s="12"/>
      <c r="AA29" s="12"/>
    </row>
    <row r="30" spans="22:27" ht="12.75">
      <c r="V30" t="e">
        <f>+V27/INVERSION!D24*100</f>
        <v>#DIV/0!</v>
      </c>
      <c r="W30" s="12"/>
      <c r="X30" s="12"/>
      <c r="Y30" s="12"/>
      <c r="Z30" s="12"/>
      <c r="AA30" s="12"/>
    </row>
    <row r="31" spans="22:27" ht="12.75">
      <c r="V31" t="e">
        <f>+V28/D24*100</f>
        <v>#DIV/0!</v>
      </c>
      <c r="W31" s="12"/>
      <c r="X31" s="12"/>
      <c r="Y31" s="12"/>
      <c r="Z31" s="12"/>
      <c r="AA31" s="12"/>
    </row>
    <row r="32" spans="22:27" ht="12.75">
      <c r="V32" t="e">
        <f>+V30+V31</f>
        <v>#DIV/0!</v>
      </c>
      <c r="W32" s="12"/>
      <c r="X32" s="12"/>
      <c r="Y32" s="12"/>
      <c r="Z32" s="12"/>
      <c r="AA32" s="12"/>
    </row>
    <row r="33" spans="22:27" ht="12.75">
      <c r="V33">
        <f>47.94-16.37</f>
        <v>31.569999999999997</v>
      </c>
      <c r="W33" s="12"/>
      <c r="X33" s="12"/>
      <c r="Y33" s="12"/>
      <c r="Z33" s="12"/>
      <c r="AA33" s="12"/>
    </row>
    <row r="34" spans="23:27" ht="12.75">
      <c r="W34" s="12"/>
      <c r="X34" s="12"/>
      <c r="Y34" s="12"/>
      <c r="Z34" s="12"/>
      <c r="AA34" s="12"/>
    </row>
    <row r="35" spans="23:27" ht="12.75">
      <c r="W35" s="12"/>
      <c r="X35" s="12"/>
      <c r="Y35" s="12"/>
      <c r="Z35" s="12"/>
      <c r="AA35" s="12"/>
    </row>
    <row r="36" spans="23:27" ht="12.75">
      <c r="W36" s="12"/>
      <c r="X36" s="12"/>
      <c r="Y36" s="12"/>
      <c r="Z36" s="12"/>
      <c r="AA36" s="12"/>
    </row>
    <row r="37" spans="23:27" ht="12.75">
      <c r="W37" s="12"/>
      <c r="X37" s="12"/>
      <c r="Y37" s="12"/>
      <c r="Z37" s="12"/>
      <c r="AA37" s="12"/>
    </row>
    <row r="38" spans="23:27" ht="12.75">
      <c r="W38" s="12"/>
      <c r="X38" s="12"/>
      <c r="Y38" s="12"/>
      <c r="Z38" s="12"/>
      <c r="AA38" s="12"/>
    </row>
    <row r="39" spans="23:27" ht="12.75">
      <c r="W39" s="12"/>
      <c r="X39" s="12"/>
      <c r="Y39" s="12"/>
      <c r="Z39" s="12"/>
      <c r="AA39" s="12"/>
    </row>
    <row r="40" spans="23:27" ht="12.75">
      <c r="W40" s="12"/>
      <c r="X40" s="12"/>
      <c r="Y40" s="12"/>
      <c r="Z40" s="12"/>
      <c r="AA40" s="12"/>
    </row>
    <row r="41" spans="23:27" ht="12.75">
      <c r="W41" s="12"/>
      <c r="X41" s="12"/>
      <c r="Y41" s="12"/>
      <c r="Z41" s="12"/>
      <c r="AA41" s="12"/>
    </row>
    <row r="42" spans="23:27" ht="12.75">
      <c r="W42" s="12"/>
      <c r="X42" s="12"/>
      <c r="Y42" s="12"/>
      <c r="Z42" s="12"/>
      <c r="AA42" s="12"/>
    </row>
    <row r="43" spans="23:27" ht="12.75">
      <c r="W43" s="12"/>
      <c r="X43" s="12"/>
      <c r="Y43" s="12"/>
      <c r="Z43" s="12"/>
      <c r="AA43" s="12"/>
    </row>
    <row r="44" spans="23:27" ht="12.75">
      <c r="W44" s="12"/>
      <c r="X44" s="12"/>
      <c r="Y44" s="12"/>
      <c r="Z44" s="12"/>
      <c r="AA44" s="12"/>
    </row>
    <row r="45" spans="23:27" ht="12.75">
      <c r="W45" s="12"/>
      <c r="X45" s="12"/>
      <c r="Y45" s="12"/>
      <c r="Z45" s="12"/>
      <c r="AA45" s="12"/>
    </row>
    <row r="46" spans="23:27" ht="12.75">
      <c r="W46" s="12"/>
      <c r="X46" s="12"/>
      <c r="Y46" s="12"/>
      <c r="Z46" s="12"/>
      <c r="AA46" s="12"/>
    </row>
    <row r="47" spans="23:27" ht="12.75">
      <c r="W47" s="12"/>
      <c r="X47" s="12"/>
      <c r="Y47" s="12"/>
      <c r="Z47" s="12"/>
      <c r="AA47" s="12"/>
    </row>
    <row r="48" spans="23:27" ht="12.75">
      <c r="W48" s="12"/>
      <c r="X48" s="12"/>
      <c r="Y48" s="12"/>
      <c r="Z48" s="12"/>
      <c r="AA48" s="12"/>
    </row>
    <row r="49" spans="23:27" ht="12.75">
      <c r="W49" s="12"/>
      <c r="X49" s="12"/>
      <c r="Y49" s="12"/>
      <c r="Z49" s="12"/>
      <c r="AA49" s="12"/>
    </row>
    <row r="50" spans="23:27" ht="12.75">
      <c r="W50" s="12"/>
      <c r="X50" s="12"/>
      <c r="Y50" s="12"/>
      <c r="Z50" s="12"/>
      <c r="AA50" s="12"/>
    </row>
    <row r="51" spans="23:27" ht="12.75">
      <c r="W51" s="12"/>
      <c r="X51" s="12"/>
      <c r="Y51" s="12"/>
      <c r="Z51" s="12"/>
      <c r="AA51" s="12"/>
    </row>
    <row r="52" spans="23:27" ht="12.75">
      <c r="W52" s="12"/>
      <c r="X52" s="12"/>
      <c r="Y52" s="12"/>
      <c r="Z52" s="12"/>
      <c r="AA52" s="12"/>
    </row>
    <row r="53" spans="23:27" ht="12.75">
      <c r="W53" s="12"/>
      <c r="X53" s="12"/>
      <c r="Y53" s="12"/>
      <c r="Z53" s="12"/>
      <c r="AA53" s="12"/>
    </row>
    <row r="54" spans="23:27" ht="12.75">
      <c r="W54" s="12"/>
      <c r="X54" s="12"/>
      <c r="Y54" s="12"/>
      <c r="Z54" s="12"/>
      <c r="AA54" s="12"/>
    </row>
    <row r="55" spans="23:27" ht="12.75">
      <c r="W55" s="12"/>
      <c r="X55" s="12"/>
      <c r="Y55" s="12"/>
      <c r="Z55" s="12"/>
      <c r="AA55" s="12"/>
    </row>
    <row r="56" spans="23:27" ht="12.75">
      <c r="W56" s="12"/>
      <c r="X56" s="12"/>
      <c r="Y56" s="12"/>
      <c r="Z56" s="12"/>
      <c r="AA56" s="12"/>
    </row>
    <row r="57" spans="23:27" ht="12.75">
      <c r="W57" s="12"/>
      <c r="X57" s="12"/>
      <c r="Y57" s="12"/>
      <c r="Z57" s="12"/>
      <c r="AA57" s="12"/>
    </row>
    <row r="58" spans="23:27" ht="12.75">
      <c r="W58" s="12"/>
      <c r="X58" s="12"/>
      <c r="Y58" s="12"/>
      <c r="Z58" s="12"/>
      <c r="AA58" s="12"/>
    </row>
    <row r="59" spans="23:27" ht="12.75">
      <c r="W59" s="12"/>
      <c r="X59" s="12"/>
      <c r="Y59" s="12"/>
      <c r="Z59" s="12"/>
      <c r="AA59" s="12"/>
    </row>
    <row r="60" spans="23:27" ht="12.75">
      <c r="W60" s="12"/>
      <c r="X60" s="12"/>
      <c r="Y60" s="12"/>
      <c r="Z60" s="12"/>
      <c r="AA60" s="12"/>
    </row>
    <row r="61" spans="23:27" ht="12.75">
      <c r="W61" s="12"/>
      <c r="X61" s="12"/>
      <c r="Y61" s="12"/>
      <c r="Z61" s="12"/>
      <c r="AA61" s="12"/>
    </row>
    <row r="62" spans="23:27" ht="12.75">
      <c r="W62" s="12"/>
      <c r="X62" s="12"/>
      <c r="Y62" s="12"/>
      <c r="Z62" s="12"/>
      <c r="AA62" s="12"/>
    </row>
    <row r="63" spans="23:27" ht="12.75">
      <c r="W63" s="12"/>
      <c r="X63" s="12"/>
      <c r="Y63" s="12"/>
      <c r="Z63" s="12"/>
      <c r="AA63" s="12"/>
    </row>
    <row r="64" spans="23:27" ht="12.75">
      <c r="W64" s="12"/>
      <c r="X64" s="12"/>
      <c r="Y64" s="12"/>
      <c r="Z64" s="12"/>
      <c r="AA64" s="12"/>
    </row>
    <row r="65" spans="23:27" ht="12.75">
      <c r="W65" s="12"/>
      <c r="X65" s="12"/>
      <c r="Y65" s="12"/>
      <c r="Z65" s="12"/>
      <c r="AA65" s="12"/>
    </row>
    <row r="66" spans="23:27" ht="12.75">
      <c r="W66" s="12"/>
      <c r="X66" s="12"/>
      <c r="Y66" s="12"/>
      <c r="Z66" s="12"/>
      <c r="AA66" s="12"/>
    </row>
    <row r="67" spans="23:27" ht="12.75">
      <c r="W67" s="12"/>
      <c r="X67" s="12"/>
      <c r="Y67" s="12"/>
      <c r="Z67" s="12"/>
      <c r="AA67" s="12"/>
    </row>
    <row r="68" spans="23:27" ht="12.75">
      <c r="W68" s="12"/>
      <c r="X68" s="12"/>
      <c r="Y68" s="12"/>
      <c r="Z68" s="12"/>
      <c r="AA68" s="12"/>
    </row>
    <row r="69" spans="23:27" ht="12.75">
      <c r="W69" s="12"/>
      <c r="X69" s="12"/>
      <c r="Y69" s="12"/>
      <c r="Z69" s="12"/>
      <c r="AA69" s="12"/>
    </row>
    <row r="70" spans="23:27" ht="12.75">
      <c r="W70" s="12"/>
      <c r="X70" s="12"/>
      <c r="Y70" s="12"/>
      <c r="Z70" s="12"/>
      <c r="AA70" s="12"/>
    </row>
    <row r="71" spans="23:27" ht="12.75">
      <c r="W71" s="12"/>
      <c r="X71" s="12"/>
      <c r="Y71" s="12"/>
      <c r="Z71" s="12"/>
      <c r="AA71" s="12"/>
    </row>
    <row r="72" spans="23:27" ht="12.75">
      <c r="W72" s="12"/>
      <c r="X72" s="12"/>
      <c r="Y72" s="12"/>
      <c r="Z72" s="12"/>
      <c r="AA72" s="12"/>
    </row>
    <row r="73" spans="23:27" ht="12.75">
      <c r="W73" s="12"/>
      <c r="X73" s="12"/>
      <c r="Y73" s="12"/>
      <c r="Z73" s="12"/>
      <c r="AA73" s="12"/>
    </row>
    <row r="74" spans="23:27" ht="12.75">
      <c r="W74" s="12"/>
      <c r="X74" s="12"/>
      <c r="Y74" s="12"/>
      <c r="Z74" s="12"/>
      <c r="AA74" s="12"/>
    </row>
    <row r="75" spans="23:27" ht="12.75">
      <c r="W75" s="12"/>
      <c r="X75" s="12"/>
      <c r="Y75" s="12"/>
      <c r="Z75" s="12"/>
      <c r="AA75" s="12"/>
    </row>
    <row r="76" spans="23:27" ht="12.75">
      <c r="W76" s="12"/>
      <c r="X76" s="12"/>
      <c r="Y76" s="12"/>
      <c r="Z76" s="12"/>
      <c r="AA76" s="12"/>
    </row>
    <row r="77" spans="23:27" ht="12.75">
      <c r="W77" s="12"/>
      <c r="X77" s="12"/>
      <c r="Y77" s="12"/>
      <c r="Z77" s="12"/>
      <c r="AA77" s="12"/>
    </row>
    <row r="78" spans="23:27" ht="12.75">
      <c r="W78" s="12"/>
      <c r="X78" s="12"/>
      <c r="Y78" s="12"/>
      <c r="Z78" s="12"/>
      <c r="AA78" s="12"/>
    </row>
    <row r="79" spans="23:27" ht="12.75">
      <c r="W79" s="12"/>
      <c r="X79" s="12"/>
      <c r="Y79" s="12"/>
      <c r="Z79" s="12"/>
      <c r="AA79" s="12"/>
    </row>
    <row r="80" spans="23:27" ht="12.75">
      <c r="W80" s="12"/>
      <c r="X80" s="12"/>
      <c r="Y80" s="12"/>
      <c r="Z80" s="12"/>
      <c r="AA80" s="12"/>
    </row>
    <row r="81" spans="23:27" ht="12.75">
      <c r="W81" s="12"/>
      <c r="X81" s="12"/>
      <c r="Y81" s="12"/>
      <c r="Z81" s="12"/>
      <c r="AA81" s="12"/>
    </row>
    <row r="82" spans="23:27" ht="12.75">
      <c r="W82" s="12"/>
      <c r="X82" s="12"/>
      <c r="Y82" s="12"/>
      <c r="Z82" s="12"/>
      <c r="AA82" s="12"/>
    </row>
    <row r="83" spans="23:27" ht="12.75">
      <c r="W83" s="12"/>
      <c r="X83" s="12"/>
      <c r="Y83" s="12"/>
      <c r="Z83" s="12"/>
      <c r="AA83" s="12"/>
    </row>
    <row r="84" spans="23:27" ht="12.75">
      <c r="W84" s="12"/>
      <c r="X84" s="12"/>
      <c r="Y84" s="12"/>
      <c r="Z84" s="12"/>
      <c r="AA84" s="12"/>
    </row>
    <row r="85" spans="23:27" ht="12.75">
      <c r="W85" s="12"/>
      <c r="X85" s="12"/>
      <c r="Y85" s="12"/>
      <c r="Z85" s="12"/>
      <c r="AA85" s="12"/>
    </row>
    <row r="86" spans="23:27" ht="12.75">
      <c r="W86" s="12"/>
      <c r="X86" s="12"/>
      <c r="Y86" s="12"/>
      <c r="Z86" s="12"/>
      <c r="AA86" s="12"/>
    </row>
    <row r="87" spans="23:27" ht="12.75">
      <c r="W87" s="12"/>
      <c r="X87" s="12"/>
      <c r="Y87" s="12"/>
      <c r="Z87" s="12"/>
      <c r="AA87" s="12"/>
    </row>
    <row r="88" spans="23:27" ht="12.75">
      <c r="W88" s="12"/>
      <c r="X88" s="12"/>
      <c r="Y88" s="12"/>
      <c r="Z88" s="12"/>
      <c r="AA88" s="12"/>
    </row>
    <row r="89" spans="23:27" ht="12.75">
      <c r="W89" s="12"/>
      <c r="X89" s="12"/>
      <c r="Y89" s="12"/>
      <c r="Z89" s="12"/>
      <c r="AA89" s="12"/>
    </row>
    <row r="90" spans="23:27" ht="12.75">
      <c r="W90" s="12"/>
      <c r="X90" s="12"/>
      <c r="Y90" s="12"/>
      <c r="Z90" s="12"/>
      <c r="AA90" s="12"/>
    </row>
    <row r="91" spans="23:27" ht="12.75">
      <c r="W91" s="12"/>
      <c r="X91" s="12"/>
      <c r="Y91" s="12"/>
      <c r="Z91" s="12"/>
      <c r="AA91" s="12"/>
    </row>
    <row r="92" spans="23:27" ht="12.75">
      <c r="W92" s="12"/>
      <c r="X92" s="12"/>
      <c r="Y92" s="12"/>
      <c r="Z92" s="12"/>
      <c r="AA92" s="12"/>
    </row>
    <row r="93" spans="23:27" ht="12.75">
      <c r="W93" s="12"/>
      <c r="X93" s="12"/>
      <c r="Y93" s="12"/>
      <c r="Z93" s="12"/>
      <c r="AA93" s="12"/>
    </row>
    <row r="94" spans="23:27" ht="12.75">
      <c r="W94" s="12"/>
      <c r="X94" s="12"/>
      <c r="Y94" s="12"/>
      <c r="Z94" s="12"/>
      <c r="AA94" s="12"/>
    </row>
    <row r="95" spans="23:27" ht="12.75">
      <c r="W95" s="12"/>
      <c r="X95" s="12"/>
      <c r="Y95" s="12"/>
      <c r="Z95" s="12"/>
      <c r="AA95" s="12"/>
    </row>
    <row r="96" spans="23:27" ht="12.75">
      <c r="W96" s="12"/>
      <c r="X96" s="12"/>
      <c r="Y96" s="12"/>
      <c r="Z96" s="12"/>
      <c r="AA96" s="12"/>
    </row>
    <row r="97" spans="23:27" ht="12.75">
      <c r="W97" s="12"/>
      <c r="X97" s="12"/>
      <c r="Y97" s="12"/>
      <c r="Z97" s="12"/>
      <c r="AA97" s="12"/>
    </row>
    <row r="98" spans="23:27" ht="12.75">
      <c r="W98" s="12"/>
      <c r="X98" s="12"/>
      <c r="Y98" s="12"/>
      <c r="Z98" s="12"/>
      <c r="AA98" s="12"/>
    </row>
    <row r="99" spans="23:27" ht="12.75">
      <c r="W99" s="12"/>
      <c r="X99" s="12"/>
      <c r="Y99" s="12"/>
      <c r="Z99" s="12"/>
      <c r="AA99" s="12"/>
    </row>
    <row r="100" spans="23:27" ht="12.75">
      <c r="W100" s="12"/>
      <c r="X100" s="12"/>
      <c r="Y100" s="12"/>
      <c r="Z100" s="12"/>
      <c r="AA100" s="12"/>
    </row>
    <row r="101" spans="23:27" ht="12.75">
      <c r="W101" s="12"/>
      <c r="X101" s="12"/>
      <c r="Y101" s="12"/>
      <c r="Z101" s="12"/>
      <c r="AA101" s="12"/>
    </row>
    <row r="102" spans="23:27" ht="12.75">
      <c r="W102" s="12"/>
      <c r="X102" s="12"/>
      <c r="Y102" s="12"/>
      <c r="Z102" s="12"/>
      <c r="AA102" s="12"/>
    </row>
    <row r="103" spans="23:27" ht="12.75">
      <c r="W103" s="12"/>
      <c r="X103" s="12"/>
      <c r="Y103" s="12"/>
      <c r="Z103" s="12"/>
      <c r="AA103" s="12"/>
    </row>
    <row r="104" spans="23:27" ht="12.75">
      <c r="W104" s="12"/>
      <c r="X104" s="12"/>
      <c r="Y104" s="12"/>
      <c r="Z104" s="12"/>
      <c r="AA104" s="12"/>
    </row>
    <row r="105" spans="23:27" ht="12.75">
      <c r="W105" s="12"/>
      <c r="X105" s="12"/>
      <c r="Y105" s="12"/>
      <c r="Z105" s="12"/>
      <c r="AA105" s="12"/>
    </row>
    <row r="106" spans="23:27" ht="12.75">
      <c r="W106" s="12"/>
      <c r="X106" s="12"/>
      <c r="Y106" s="12"/>
      <c r="Z106" s="12"/>
      <c r="AA106" s="12"/>
    </row>
    <row r="107" spans="23:27" ht="12.75">
      <c r="W107" s="12"/>
      <c r="X107" s="12"/>
      <c r="Y107" s="12"/>
      <c r="Z107" s="12"/>
      <c r="AA107" s="12"/>
    </row>
    <row r="108" spans="23:27" ht="12.75">
      <c r="W108" s="12"/>
      <c r="X108" s="12"/>
      <c r="Y108" s="12"/>
      <c r="Z108" s="12"/>
      <c r="AA108" s="12"/>
    </row>
    <row r="109" spans="23:27" ht="12.75">
      <c r="W109" s="12"/>
      <c r="X109" s="12"/>
      <c r="Y109" s="12"/>
      <c r="Z109" s="12"/>
      <c r="AA109" s="12"/>
    </row>
    <row r="110" spans="23:27" ht="12.75">
      <c r="W110" s="12"/>
      <c r="X110" s="12"/>
      <c r="Y110" s="12"/>
      <c r="Z110" s="12"/>
      <c r="AA110" s="12"/>
    </row>
    <row r="111" spans="23:27" ht="12.75">
      <c r="W111" s="12"/>
      <c r="X111" s="12"/>
      <c r="Y111" s="12"/>
      <c r="Z111" s="12"/>
      <c r="AA111" s="12"/>
    </row>
    <row r="112" spans="23:27" ht="12.75">
      <c r="W112" s="12"/>
      <c r="X112" s="12"/>
      <c r="Y112" s="12"/>
      <c r="Z112" s="12"/>
      <c r="AA112" s="12"/>
    </row>
    <row r="113" spans="23:27" ht="12.75">
      <c r="W113" s="12"/>
      <c r="X113" s="12"/>
      <c r="Y113" s="12"/>
      <c r="Z113" s="12"/>
      <c r="AA113" s="12"/>
    </row>
    <row r="114" spans="23:27" ht="12.75">
      <c r="W114" s="12"/>
      <c r="X114" s="12"/>
      <c r="Y114" s="12"/>
      <c r="Z114" s="12"/>
      <c r="AA114" s="12"/>
    </row>
    <row r="115" spans="23:27" ht="12.75">
      <c r="W115" s="12"/>
      <c r="X115" s="12"/>
      <c r="Y115" s="12"/>
      <c r="Z115" s="12"/>
      <c r="AA115" s="12"/>
    </row>
    <row r="116" spans="23:27" ht="12.75">
      <c r="W116" s="12"/>
      <c r="X116" s="12"/>
      <c r="Y116" s="12"/>
      <c r="Z116" s="12"/>
      <c r="AA116" s="12"/>
    </row>
    <row r="117" spans="23:27" ht="12.75">
      <c r="W117" s="12"/>
      <c r="X117" s="12"/>
      <c r="Y117" s="12"/>
      <c r="Z117" s="12"/>
      <c r="AA117" s="12"/>
    </row>
    <row r="118" spans="23:27" ht="12.75">
      <c r="W118" s="12"/>
      <c r="X118" s="12"/>
      <c r="Y118" s="12"/>
      <c r="Z118" s="12"/>
      <c r="AA118" s="12"/>
    </row>
    <row r="119" spans="23:27" ht="12.75">
      <c r="W119" s="12"/>
      <c r="X119" s="12"/>
      <c r="Y119" s="12"/>
      <c r="Z119" s="12"/>
      <c r="AA119" s="12"/>
    </row>
    <row r="120" spans="23:27" ht="12.75">
      <c r="W120" s="12"/>
      <c r="X120" s="12"/>
      <c r="Y120" s="12"/>
      <c r="Z120" s="12"/>
      <c r="AA120" s="12"/>
    </row>
    <row r="121" spans="23:27" ht="12.75">
      <c r="W121" s="12"/>
      <c r="X121" s="12"/>
      <c r="Y121" s="12"/>
      <c r="Z121" s="12"/>
      <c r="AA121" s="12"/>
    </row>
    <row r="122" spans="23:27" ht="12.75">
      <c r="W122" s="12"/>
      <c r="X122" s="12"/>
      <c r="Y122" s="12"/>
      <c r="Z122" s="12"/>
      <c r="AA122" s="12"/>
    </row>
    <row r="123" spans="23:27" ht="12.75">
      <c r="W123" s="12"/>
      <c r="X123" s="12"/>
      <c r="Y123" s="12"/>
      <c r="Z123" s="12"/>
      <c r="AA123" s="12"/>
    </row>
    <row r="124" spans="23:27" ht="12.75">
      <c r="W124" s="12"/>
      <c r="X124" s="12"/>
      <c r="Y124" s="12"/>
      <c r="Z124" s="12"/>
      <c r="AA124" s="12"/>
    </row>
    <row r="125" spans="23:27" ht="12.75">
      <c r="W125" s="12"/>
      <c r="X125" s="12"/>
      <c r="Y125" s="12"/>
      <c r="Z125" s="12"/>
      <c r="AA125" s="12"/>
    </row>
    <row r="126" spans="23:27" ht="12.75">
      <c r="W126" s="12"/>
      <c r="X126" s="12"/>
      <c r="Y126" s="12"/>
      <c r="Z126" s="12"/>
      <c r="AA126" s="12"/>
    </row>
    <row r="127" spans="23:27" ht="12.75">
      <c r="W127" s="12"/>
      <c r="X127" s="12"/>
      <c r="Y127" s="12"/>
      <c r="Z127" s="12"/>
      <c r="AA127" s="12"/>
    </row>
    <row r="128" spans="23:27" ht="12.75">
      <c r="W128" s="12"/>
      <c r="X128" s="12"/>
      <c r="Y128" s="12"/>
      <c r="Z128" s="12"/>
      <c r="AA128" s="12"/>
    </row>
    <row r="129" spans="23:27" ht="12.75">
      <c r="W129" s="12"/>
      <c r="X129" s="12"/>
      <c r="Y129" s="12"/>
      <c r="Z129" s="12"/>
      <c r="AA129" s="12"/>
    </row>
    <row r="130" spans="23:27" ht="12.75">
      <c r="W130" s="12"/>
      <c r="X130" s="12"/>
      <c r="Y130" s="12"/>
      <c r="Z130" s="12"/>
      <c r="AA130" s="12"/>
    </row>
    <row r="131" spans="23:27" ht="12.75">
      <c r="W131" s="12"/>
      <c r="X131" s="12"/>
      <c r="Y131" s="12"/>
      <c r="Z131" s="12"/>
      <c r="AA131" s="12"/>
    </row>
    <row r="132" spans="23:27" ht="12.75">
      <c r="W132" s="12"/>
      <c r="X132" s="12"/>
      <c r="Y132" s="12"/>
      <c r="Z132" s="12"/>
      <c r="AA132" s="12"/>
    </row>
    <row r="133" spans="23:27" ht="12.75">
      <c r="W133" s="12"/>
      <c r="X133" s="12"/>
      <c r="Y133" s="12"/>
      <c r="Z133" s="12"/>
      <c r="AA133" s="12"/>
    </row>
    <row r="134" spans="23:27" ht="12.75">
      <c r="W134" s="12"/>
      <c r="X134" s="12"/>
      <c r="Y134" s="12"/>
      <c r="Z134" s="12"/>
      <c r="AA134" s="12"/>
    </row>
    <row r="135" spans="23:27" ht="12.75">
      <c r="W135" s="12"/>
      <c r="X135" s="12"/>
      <c r="Y135" s="12"/>
      <c r="Z135" s="12"/>
      <c r="AA135" s="12"/>
    </row>
    <row r="136" spans="23:27" ht="12.75">
      <c r="W136" s="12"/>
      <c r="X136" s="12"/>
      <c r="Y136" s="12"/>
      <c r="Z136" s="12"/>
      <c r="AA136" s="12"/>
    </row>
    <row r="137" spans="23:27" ht="12.75">
      <c r="W137" s="12"/>
      <c r="X137" s="12"/>
      <c r="Y137" s="12"/>
      <c r="Z137" s="12"/>
      <c r="AA137" s="12"/>
    </row>
    <row r="138" spans="23:27" ht="12.75">
      <c r="W138" s="12"/>
      <c r="X138" s="12"/>
      <c r="Y138" s="12"/>
      <c r="Z138" s="12"/>
      <c r="AA138" s="12"/>
    </row>
    <row r="139" spans="23:27" ht="12.75">
      <c r="W139" s="12"/>
      <c r="X139" s="12"/>
      <c r="Y139" s="12"/>
      <c r="Z139" s="12"/>
      <c r="AA139" s="12"/>
    </row>
    <row r="140" spans="23:27" ht="12.75">
      <c r="W140" s="12"/>
      <c r="X140" s="12"/>
      <c r="Y140" s="12"/>
      <c r="Z140" s="12"/>
      <c r="AA140" s="12"/>
    </row>
    <row r="141" spans="23:27" ht="12.75">
      <c r="W141" s="12"/>
      <c r="X141" s="12"/>
      <c r="Y141" s="12"/>
      <c r="Z141" s="12"/>
      <c r="AA141" s="12"/>
    </row>
    <row r="142" spans="23:27" ht="12.75">
      <c r="W142" s="12"/>
      <c r="X142" s="12"/>
      <c r="Y142" s="12"/>
      <c r="Z142" s="12"/>
      <c r="AA142" s="12"/>
    </row>
    <row r="143" spans="23:27" ht="12.75">
      <c r="W143" s="12"/>
      <c r="X143" s="12"/>
      <c r="Y143" s="12"/>
      <c r="Z143" s="12"/>
      <c r="AA143" s="12"/>
    </row>
    <row r="144" spans="23:27" ht="12.75">
      <c r="W144" s="12"/>
      <c r="X144" s="12"/>
      <c r="Y144" s="12"/>
      <c r="Z144" s="12"/>
      <c r="AA144" s="12"/>
    </row>
    <row r="145" spans="23:27" ht="12.75">
      <c r="W145" s="12"/>
      <c r="X145" s="12"/>
      <c r="Y145" s="12"/>
      <c r="Z145" s="12"/>
      <c r="AA145" s="12"/>
    </row>
    <row r="146" spans="23:27" ht="12.75">
      <c r="W146" s="12"/>
      <c r="X146" s="12"/>
      <c r="Y146" s="12"/>
      <c r="Z146" s="12"/>
      <c r="AA146" s="12"/>
    </row>
    <row r="147" spans="23:27" ht="12.75">
      <c r="W147" s="12"/>
      <c r="X147" s="12"/>
      <c r="Y147" s="12"/>
      <c r="Z147" s="12"/>
      <c r="AA147" s="12"/>
    </row>
    <row r="148" spans="23:27" ht="12.75">
      <c r="W148" s="12"/>
      <c r="X148" s="12"/>
      <c r="Y148" s="12"/>
      <c r="Z148" s="12"/>
      <c r="AA148" s="12"/>
    </row>
  </sheetData>
  <sheetProtection/>
  <mergeCells count="2">
    <mergeCell ref="A1:AC1"/>
    <mergeCell ref="A2:AC2"/>
  </mergeCells>
  <printOptions/>
  <pageMargins left="0.7874015748031497" right="0.7480314960629921" top="0.984251968503937" bottom="0.984251968503937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24"/>
      <c r="B3" s="7"/>
      <c r="C3" s="7"/>
      <c r="D3" s="7"/>
      <c r="E3" s="7"/>
      <c r="F3" s="13" t="s">
        <v>78</v>
      </c>
      <c r="G3" s="13" t="s">
        <v>79</v>
      </c>
      <c r="H3" s="13" t="str">
        <f>+G3</f>
        <v>CONTRACREDITO</v>
      </c>
      <c r="I3" s="13" t="str">
        <f>+H3</f>
        <v>CONTRACREDITO</v>
      </c>
      <c r="J3" s="13" t="s">
        <v>80</v>
      </c>
      <c r="K3" s="13" t="str">
        <f>+J3</f>
        <v>ADICIONES</v>
      </c>
      <c r="L3" s="13" t="s">
        <v>81</v>
      </c>
      <c r="M3" s="7" t="str">
        <f>+L3</f>
        <v>CREDITOS</v>
      </c>
      <c r="N3" s="7" t="str">
        <f>+M3</f>
        <v>CREDITOS</v>
      </c>
      <c r="O3" s="36" t="s">
        <v>28</v>
      </c>
      <c r="R3" t="s">
        <v>84</v>
      </c>
      <c r="S3" t="s">
        <v>80</v>
      </c>
      <c r="T3" t="s">
        <v>81</v>
      </c>
      <c r="U3" t="s">
        <v>85</v>
      </c>
      <c r="V3" t="s">
        <v>26</v>
      </c>
      <c r="W3" s="21" t="s">
        <v>98</v>
      </c>
    </row>
    <row r="4" spans="1:23" ht="63.75">
      <c r="A4" s="34" t="s">
        <v>3</v>
      </c>
      <c r="B4" s="29" t="s">
        <v>6</v>
      </c>
      <c r="C4" s="30">
        <v>900</v>
      </c>
      <c r="D4" s="31">
        <v>1</v>
      </c>
      <c r="E4" s="32" t="s">
        <v>12</v>
      </c>
      <c r="F4" s="26">
        <f>1350000000</f>
        <v>1350000000</v>
      </c>
      <c r="G4" s="43">
        <v>-2572702</v>
      </c>
      <c r="H4" s="44">
        <v>-920388624</v>
      </c>
      <c r="I4" s="9"/>
      <c r="J4" s="9"/>
      <c r="K4" s="9"/>
      <c r="L4" s="9"/>
      <c r="M4" s="9"/>
      <c r="N4" s="9"/>
      <c r="O4" s="9">
        <f aca="true" t="shared" si="0" ref="O4:O17">SUM(F4:N4)</f>
        <v>427038674</v>
      </c>
      <c r="P4" t="s">
        <v>82</v>
      </c>
      <c r="Q4" t="s">
        <v>83</v>
      </c>
      <c r="R4" s="12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12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34" t="s">
        <v>3</v>
      </c>
      <c r="B5" s="29" t="s">
        <v>6</v>
      </c>
      <c r="C5" s="30">
        <f>+C4</f>
        <v>900</v>
      </c>
      <c r="D5" s="31">
        <v>2</v>
      </c>
      <c r="E5" s="32" t="s">
        <v>13</v>
      </c>
      <c r="F5" s="23">
        <f>350000000</f>
        <v>350000000</v>
      </c>
      <c r="G5" s="45">
        <v>-23894914</v>
      </c>
      <c r="H5" s="42">
        <v>-169213677</v>
      </c>
      <c r="I5" s="9"/>
      <c r="J5" s="9"/>
      <c r="K5" s="9"/>
      <c r="L5" s="9"/>
      <c r="M5" s="9"/>
      <c r="N5" s="9"/>
      <c r="O5" s="9">
        <f t="shared" si="0"/>
        <v>156891409</v>
      </c>
      <c r="P5" t="s">
        <v>86</v>
      </c>
      <c r="Q5" t="s">
        <v>87</v>
      </c>
      <c r="R5" s="12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12">
        <f t="shared" si="1"/>
        <v>2184254031</v>
      </c>
      <c r="W5" s="1">
        <f>408966674+156891409+198574475+223543821+1135936327</f>
        <v>2123912706</v>
      </c>
    </row>
    <row r="6" spans="1:23" ht="42.75">
      <c r="A6" s="34" t="s">
        <v>3</v>
      </c>
      <c r="B6" s="29" t="s">
        <v>6</v>
      </c>
      <c r="C6" s="30">
        <v>900</v>
      </c>
      <c r="D6" s="31">
        <v>3</v>
      </c>
      <c r="E6" s="32" t="s">
        <v>25</v>
      </c>
      <c r="F6" s="23">
        <v>300000000</v>
      </c>
      <c r="G6" s="45">
        <v>0</v>
      </c>
      <c r="H6" s="42">
        <v>-600906843</v>
      </c>
      <c r="I6" s="9">
        <v>-518682</v>
      </c>
      <c r="J6" s="40">
        <v>500000000</v>
      </c>
      <c r="K6" s="9"/>
      <c r="L6" s="9"/>
      <c r="M6" s="9"/>
      <c r="N6" s="9"/>
      <c r="O6" s="9">
        <f t="shared" si="0"/>
        <v>198574475</v>
      </c>
      <c r="P6" t="s">
        <v>88</v>
      </c>
      <c r="Q6" t="s">
        <v>89</v>
      </c>
      <c r="R6" s="12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12">
        <f t="shared" si="1"/>
        <v>1877233369</v>
      </c>
      <c r="W6" s="1">
        <v>1877233207</v>
      </c>
    </row>
    <row r="7" spans="1:23" ht="32.25">
      <c r="A7" s="34" t="s">
        <v>3</v>
      </c>
      <c r="B7" s="29" t="s">
        <v>7</v>
      </c>
      <c r="C7" s="30">
        <v>900</v>
      </c>
      <c r="D7" s="31">
        <v>1</v>
      </c>
      <c r="E7" s="32" t="s">
        <v>14</v>
      </c>
      <c r="F7" s="23">
        <v>3677074400</v>
      </c>
      <c r="G7" s="22">
        <v>0</v>
      </c>
      <c r="H7" s="42">
        <v>-4595103399</v>
      </c>
      <c r="I7" s="9"/>
      <c r="J7" s="40">
        <v>918028999</v>
      </c>
      <c r="K7" s="9"/>
      <c r="L7" s="9"/>
      <c r="M7" s="9"/>
      <c r="N7" s="9"/>
      <c r="O7" s="9">
        <f t="shared" si="0"/>
        <v>0</v>
      </c>
      <c r="P7" t="s">
        <v>90</v>
      </c>
      <c r="Q7" t="s">
        <v>91</v>
      </c>
      <c r="R7" s="12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12">
        <f t="shared" si="1"/>
        <v>2562562737</v>
      </c>
      <c r="W7" s="1">
        <f>319998529+2173142971</f>
        <v>2493141500</v>
      </c>
    </row>
    <row r="8" spans="1:23" ht="32.25">
      <c r="A8" s="34" t="s">
        <v>3</v>
      </c>
      <c r="B8" s="29" t="s">
        <v>7</v>
      </c>
      <c r="C8" s="30">
        <v>900</v>
      </c>
      <c r="D8" s="31">
        <v>2</v>
      </c>
      <c r="E8" s="32" t="s">
        <v>15</v>
      </c>
      <c r="F8" s="23">
        <v>1199818416</v>
      </c>
      <c r="G8" s="23">
        <v>0</v>
      </c>
      <c r="H8" s="42">
        <v>-2566309866</v>
      </c>
      <c r="I8" s="9"/>
      <c r="J8" s="40">
        <v>1393598524</v>
      </c>
      <c r="K8" s="9"/>
      <c r="L8" s="9"/>
      <c r="M8" s="9"/>
      <c r="N8" s="9"/>
      <c r="O8" s="9">
        <f t="shared" si="0"/>
        <v>27107074</v>
      </c>
      <c r="P8" t="s">
        <v>92</v>
      </c>
      <c r="Q8" t="s">
        <v>93</v>
      </c>
      <c r="R8" s="12">
        <f>+F15</f>
        <v>700000000</v>
      </c>
      <c r="S8" s="1">
        <f>+J15</f>
        <v>900000000</v>
      </c>
      <c r="T8" s="1">
        <f>+L32</f>
        <v>1445581568</v>
      </c>
      <c r="U8" s="12">
        <f>+G15</f>
        <v>-1435581568</v>
      </c>
      <c r="V8" s="12">
        <f t="shared" si="1"/>
        <v>1610000000</v>
      </c>
      <c r="W8" s="1">
        <f>164418432+1398378737</f>
        <v>1562797169</v>
      </c>
    </row>
    <row r="9" spans="1:23" ht="42.75">
      <c r="A9" s="34" t="s">
        <v>3</v>
      </c>
      <c r="B9" s="29" t="s">
        <v>7</v>
      </c>
      <c r="C9" s="30">
        <v>900</v>
      </c>
      <c r="D9" s="31">
        <v>3</v>
      </c>
      <c r="E9" s="32" t="s">
        <v>16</v>
      </c>
      <c r="F9" s="23">
        <v>1528730952</v>
      </c>
      <c r="G9" s="23">
        <v>0</v>
      </c>
      <c r="H9" s="42">
        <v>-2648057344</v>
      </c>
      <c r="I9" s="9"/>
      <c r="J9" s="40">
        <v>1553352672</v>
      </c>
      <c r="K9" s="9"/>
      <c r="L9" s="9"/>
      <c r="M9" s="9"/>
      <c r="N9" s="9"/>
      <c r="O9" s="9">
        <f t="shared" si="0"/>
        <v>434026280</v>
      </c>
      <c r="P9" t="s">
        <v>94</v>
      </c>
      <c r="Q9" t="s">
        <v>95</v>
      </c>
      <c r="R9" s="12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12">
        <f t="shared" si="1"/>
        <v>432039134</v>
      </c>
      <c r="W9" s="1">
        <f>63924612+321140379</f>
        <v>385064991</v>
      </c>
    </row>
    <row r="10" spans="1:23" ht="42.75">
      <c r="A10" s="34" t="s">
        <v>3</v>
      </c>
      <c r="B10" s="29" t="s">
        <v>7</v>
      </c>
      <c r="C10" s="30">
        <v>900</v>
      </c>
      <c r="D10" s="31">
        <v>4</v>
      </c>
      <c r="E10" s="32" t="s">
        <v>17</v>
      </c>
      <c r="F10" s="23">
        <v>1073210483</v>
      </c>
      <c r="G10" s="23">
        <v>0</v>
      </c>
      <c r="H10" s="42">
        <v>-1877233369</v>
      </c>
      <c r="I10" s="9"/>
      <c r="J10" s="40">
        <v>804022886</v>
      </c>
      <c r="K10" s="9"/>
      <c r="L10" s="9"/>
      <c r="M10" s="9"/>
      <c r="N10" s="9"/>
      <c r="O10" s="9">
        <f t="shared" si="0"/>
        <v>0</v>
      </c>
      <c r="P10" t="s">
        <v>96</v>
      </c>
      <c r="Q10" t="s">
        <v>48</v>
      </c>
      <c r="R10" s="12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12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34" t="s">
        <v>3</v>
      </c>
      <c r="B11" s="29" t="s">
        <v>8</v>
      </c>
      <c r="C11" s="30">
        <v>900</v>
      </c>
      <c r="D11" s="31">
        <v>1</v>
      </c>
      <c r="E11" s="32" t="s">
        <v>18</v>
      </c>
      <c r="F11" s="23">
        <v>289000000</v>
      </c>
      <c r="G11" s="45">
        <v>-320465303</v>
      </c>
      <c r="H11" s="42">
        <v>-4610085</v>
      </c>
      <c r="I11" s="9"/>
      <c r="J11" s="40">
        <v>100000000</v>
      </c>
      <c r="K11" s="9"/>
      <c r="L11" s="9"/>
      <c r="M11" s="9"/>
      <c r="N11" s="9"/>
      <c r="O11" s="9">
        <f t="shared" si="0"/>
        <v>63924612</v>
      </c>
      <c r="Q11" t="s">
        <v>97</v>
      </c>
      <c r="R11" s="12">
        <f>SUM(R4:R10)</f>
        <v>17250332312</v>
      </c>
      <c r="S11" s="12">
        <f>SUM(S4:S10)</f>
        <v>14633268424</v>
      </c>
      <c r="T11" s="12">
        <f>SUM(T4:T10)</f>
        <v>25367251582</v>
      </c>
      <c r="U11" s="12">
        <f>SUM(U4:U10)</f>
        <v>-25367251582</v>
      </c>
      <c r="V11" s="12">
        <f t="shared" si="1"/>
        <v>31883600736</v>
      </c>
      <c r="W11" s="12">
        <f>SUM(W4:W10)</f>
        <v>31023133223</v>
      </c>
    </row>
    <row r="12" spans="1:23" ht="21.75">
      <c r="A12" s="34" t="s">
        <v>3</v>
      </c>
      <c r="B12" s="29" t="s">
        <v>8</v>
      </c>
      <c r="C12" s="30">
        <v>900</v>
      </c>
      <c r="D12" s="31">
        <v>2</v>
      </c>
      <c r="E12" s="32" t="s">
        <v>19</v>
      </c>
      <c r="F12" s="23">
        <v>1000000000</v>
      </c>
      <c r="G12" s="23">
        <v>-1948357768</v>
      </c>
      <c r="H12" s="27">
        <v>-2855109</v>
      </c>
      <c r="I12" s="9"/>
      <c r="J12" s="40">
        <v>1000000000</v>
      </c>
      <c r="K12" s="9"/>
      <c r="L12" s="9"/>
      <c r="M12" s="9"/>
      <c r="N12" s="9"/>
      <c r="O12" s="9">
        <f t="shared" si="0"/>
        <v>48787123</v>
      </c>
      <c r="T12" s="1"/>
      <c r="U12" s="12"/>
      <c r="V12" s="12"/>
      <c r="W12" s="4" t="s">
        <v>1</v>
      </c>
    </row>
    <row r="13" spans="1:23" ht="32.25">
      <c r="A13" s="34" t="s">
        <v>3</v>
      </c>
      <c r="B13" s="29" t="s">
        <v>9</v>
      </c>
      <c r="C13" s="30">
        <v>900</v>
      </c>
      <c r="D13" s="31">
        <v>1</v>
      </c>
      <c r="E13" s="32" t="s">
        <v>20</v>
      </c>
      <c r="F13" s="23">
        <v>2132498061</v>
      </c>
      <c r="G13" s="23">
        <v>-1310392615</v>
      </c>
      <c r="H13" s="27">
        <v>-5190697</v>
      </c>
      <c r="I13" s="9"/>
      <c r="J13" s="40">
        <v>300000000</v>
      </c>
      <c r="K13" s="9"/>
      <c r="L13" s="9"/>
      <c r="M13" s="9"/>
      <c r="N13" s="9"/>
      <c r="O13" s="9">
        <f t="shared" si="0"/>
        <v>1116914749</v>
      </c>
      <c r="T13" s="12"/>
      <c r="V13" s="12"/>
      <c r="W13" s="1" t="e">
        <f>+W12-W11</f>
        <v>#VALUE!</v>
      </c>
    </row>
    <row r="14" spans="1:23" ht="53.25">
      <c r="A14" s="34" t="s">
        <v>3</v>
      </c>
      <c r="B14" s="29" t="s">
        <v>9</v>
      </c>
      <c r="C14" s="30">
        <v>900</v>
      </c>
      <c r="D14" s="31">
        <v>2</v>
      </c>
      <c r="E14" s="32" t="s">
        <v>21</v>
      </c>
      <c r="F14" s="23">
        <v>520000000</v>
      </c>
      <c r="G14" s="45">
        <v>-2114195091</v>
      </c>
      <c r="H14" s="42">
        <v>-469117</v>
      </c>
      <c r="I14" s="9"/>
      <c r="J14" s="40">
        <v>1914662737</v>
      </c>
      <c r="K14" s="9"/>
      <c r="L14" s="9"/>
      <c r="M14" s="9"/>
      <c r="N14" s="9"/>
      <c r="O14" s="9">
        <f t="shared" si="0"/>
        <v>319998529</v>
      </c>
      <c r="V14" s="12"/>
      <c r="W14" s="1"/>
    </row>
    <row r="15" spans="1:23" ht="42.75">
      <c r="A15" s="34" t="s">
        <v>3</v>
      </c>
      <c r="B15" s="29" t="s">
        <v>10</v>
      </c>
      <c r="C15" s="30">
        <v>900</v>
      </c>
      <c r="D15" s="31">
        <v>1</v>
      </c>
      <c r="E15" s="32" t="s">
        <v>22</v>
      </c>
      <c r="F15" s="23">
        <v>700000000</v>
      </c>
      <c r="G15" s="45">
        <v>-1435581568</v>
      </c>
      <c r="H15" s="27">
        <v>0</v>
      </c>
      <c r="I15" s="9"/>
      <c r="J15" s="40">
        <v>900000000</v>
      </c>
      <c r="K15" s="9"/>
      <c r="L15" s="9"/>
      <c r="M15" s="9"/>
      <c r="N15" s="9"/>
      <c r="O15" s="9">
        <f t="shared" si="0"/>
        <v>164418432</v>
      </c>
      <c r="V15" s="12"/>
      <c r="W15" s="1"/>
    </row>
    <row r="16" spans="1:23" ht="53.25">
      <c r="A16" s="34" t="s">
        <v>3</v>
      </c>
      <c r="B16" s="29" t="s">
        <v>11</v>
      </c>
      <c r="C16" s="30">
        <v>900</v>
      </c>
      <c r="D16" s="31">
        <v>1</v>
      </c>
      <c r="E16" s="33" t="s">
        <v>23</v>
      </c>
      <c r="F16" s="23">
        <f>+'[1]Gastos 2016'!$B$16</f>
        <v>250000000</v>
      </c>
      <c r="G16" s="23">
        <v>-573306</v>
      </c>
      <c r="H16" s="27">
        <v>-141124746</v>
      </c>
      <c r="I16" s="9"/>
      <c r="J16" s="9"/>
      <c r="K16" s="9"/>
      <c r="L16" s="9"/>
      <c r="M16" s="9"/>
      <c r="N16" s="9"/>
      <c r="O16" s="9">
        <f t="shared" si="0"/>
        <v>108301948</v>
      </c>
      <c r="V16" s="12"/>
      <c r="W16" s="1"/>
    </row>
    <row r="17" spans="1:23" ht="32.25">
      <c r="A17" s="34" t="s">
        <v>3</v>
      </c>
      <c r="B17" s="29" t="s">
        <v>11</v>
      </c>
      <c r="C17" s="30">
        <v>900</v>
      </c>
      <c r="D17" s="31">
        <v>2</v>
      </c>
      <c r="E17" s="33" t="s">
        <v>24</v>
      </c>
      <c r="F17" s="23">
        <v>200000000</v>
      </c>
      <c r="G17" s="23">
        <v>-3856237256</v>
      </c>
      <c r="H17" s="27">
        <v>-1050578</v>
      </c>
      <c r="I17" s="9"/>
      <c r="J17" s="40">
        <v>3728574777</v>
      </c>
      <c r="K17" s="9">
        <v>771935666</v>
      </c>
      <c r="L17" s="9"/>
      <c r="M17" s="9"/>
      <c r="N17" s="9"/>
      <c r="O17" s="9">
        <f t="shared" si="0"/>
        <v>843222609</v>
      </c>
      <c r="V17" s="12"/>
      <c r="W17" s="1"/>
    </row>
    <row r="18" spans="1:23" ht="21.75">
      <c r="A18" s="34"/>
      <c r="B18" s="29"/>
      <c r="C18" s="30"/>
      <c r="D18" s="31"/>
      <c r="E18" s="33" t="s">
        <v>47</v>
      </c>
      <c r="F18" s="23">
        <f aca="true" t="shared" si="2" ref="F18:O18">SUM(F4:F17)</f>
        <v>14570332312</v>
      </c>
      <c r="G18" s="23">
        <f t="shared" si="2"/>
        <v>-11012270523</v>
      </c>
      <c r="H18" s="23">
        <f t="shared" si="2"/>
        <v>-13532513454</v>
      </c>
      <c r="I18" s="23">
        <f t="shared" si="2"/>
        <v>-518682</v>
      </c>
      <c r="J18" s="23">
        <f t="shared" si="2"/>
        <v>13112240595</v>
      </c>
      <c r="K18" s="23">
        <f t="shared" si="2"/>
        <v>771935666</v>
      </c>
      <c r="L18" s="23">
        <f t="shared" si="2"/>
        <v>0</v>
      </c>
      <c r="M18" s="23">
        <f t="shared" si="2"/>
        <v>0</v>
      </c>
      <c r="N18" s="23">
        <f t="shared" si="2"/>
        <v>0</v>
      </c>
      <c r="O18" s="23">
        <f t="shared" si="2"/>
        <v>3909205914</v>
      </c>
      <c r="V18" s="12"/>
      <c r="W18" s="1"/>
    </row>
    <row r="19" spans="1:23" ht="12.75">
      <c r="A19" s="34"/>
      <c r="B19" s="29"/>
      <c r="C19" s="30"/>
      <c r="D19" s="31"/>
      <c r="E19" s="33"/>
      <c r="F19" s="23"/>
      <c r="G19" s="23"/>
      <c r="H19" s="11"/>
      <c r="I19" s="9"/>
      <c r="J19" s="9"/>
      <c r="K19" s="9"/>
      <c r="L19" s="9"/>
      <c r="M19" s="9"/>
      <c r="N19" s="9"/>
      <c r="O19" s="9">
        <f aca="true" t="shared" si="3" ref="O19:O33">SUM(F19:N19)</f>
        <v>0</v>
      </c>
      <c r="V19" s="12"/>
      <c r="W19" s="1"/>
    </row>
    <row r="20" spans="1:22" ht="22.5">
      <c r="A20" s="34"/>
      <c r="B20" s="29"/>
      <c r="C20" s="30"/>
      <c r="D20" s="31"/>
      <c r="E20" s="37" t="s">
        <v>43</v>
      </c>
      <c r="F20" s="38" t="s">
        <v>1</v>
      </c>
      <c r="G20" s="38" t="s">
        <v>1</v>
      </c>
      <c r="H20" s="38" t="s">
        <v>1</v>
      </c>
      <c r="I20" s="10" t="s">
        <v>1</v>
      </c>
      <c r="J20" s="9"/>
      <c r="K20" s="9"/>
      <c r="L20" s="9"/>
      <c r="M20" s="9"/>
      <c r="N20" s="9"/>
      <c r="O20" s="9">
        <f t="shared" si="3"/>
        <v>0</v>
      </c>
      <c r="V20" s="12"/>
    </row>
    <row r="21" spans="1:15" ht="33.75">
      <c r="A21" s="34" t="s">
        <v>3</v>
      </c>
      <c r="B21" s="29" t="s">
        <v>6</v>
      </c>
      <c r="C21" s="30">
        <v>1</v>
      </c>
      <c r="D21" s="31"/>
      <c r="E21" s="39" t="s">
        <v>33</v>
      </c>
      <c r="F21" s="23">
        <v>0</v>
      </c>
      <c r="G21" s="23">
        <v>0</v>
      </c>
      <c r="H21" s="11">
        <v>0</v>
      </c>
      <c r="I21" s="9">
        <v>-452579556</v>
      </c>
      <c r="J21" s="9"/>
      <c r="K21" s="9"/>
      <c r="L21" s="40">
        <v>4670486343</v>
      </c>
      <c r="M21" s="40">
        <v>350000000</v>
      </c>
      <c r="N21" s="9"/>
      <c r="O21" s="9">
        <f t="shared" si="3"/>
        <v>4567906787</v>
      </c>
    </row>
    <row r="22" spans="1:15" ht="22.5">
      <c r="A22" s="34" t="s">
        <v>3</v>
      </c>
      <c r="B22" s="29" t="s">
        <v>6</v>
      </c>
      <c r="C22" s="30">
        <v>2</v>
      </c>
      <c r="D22" s="31"/>
      <c r="E22" s="39" t="s">
        <v>34</v>
      </c>
      <c r="F22" s="23">
        <v>0</v>
      </c>
      <c r="G22" s="23">
        <v>0</v>
      </c>
      <c r="H22" s="11">
        <v>0</v>
      </c>
      <c r="I22" s="9"/>
      <c r="J22" s="9"/>
      <c r="K22" s="9"/>
      <c r="L22" s="40">
        <v>5138984266</v>
      </c>
      <c r="M22" s="40">
        <v>39000000</v>
      </c>
      <c r="N22" s="9"/>
      <c r="O22" s="9">
        <f t="shared" si="3"/>
        <v>5177984266</v>
      </c>
    </row>
    <row r="23" spans="1:15" ht="22.5">
      <c r="A23" s="34" t="s">
        <v>3</v>
      </c>
      <c r="B23" s="29" t="s">
        <v>6</v>
      </c>
      <c r="C23" s="30">
        <v>3</v>
      </c>
      <c r="D23" s="31"/>
      <c r="E23" s="39" t="s">
        <v>35</v>
      </c>
      <c r="F23" s="23">
        <v>0</v>
      </c>
      <c r="G23" s="23">
        <v>0</v>
      </c>
      <c r="H23" s="11">
        <v>0</v>
      </c>
      <c r="I23" s="9"/>
      <c r="J23" s="9"/>
      <c r="K23" s="9"/>
      <c r="L23" s="40">
        <v>1877233369</v>
      </c>
      <c r="M23" s="9"/>
      <c r="N23" s="9"/>
      <c r="O23" s="9">
        <f t="shared" si="3"/>
        <v>1877233369</v>
      </c>
    </row>
    <row r="24" spans="1:15" ht="45">
      <c r="A24" s="34" t="s">
        <v>3</v>
      </c>
      <c r="B24" s="29" t="s">
        <v>7</v>
      </c>
      <c r="C24" s="30">
        <v>1</v>
      </c>
      <c r="D24" s="31"/>
      <c r="E24" s="39" t="s">
        <v>36</v>
      </c>
      <c r="F24" s="23">
        <v>0</v>
      </c>
      <c r="G24" s="23">
        <v>0</v>
      </c>
      <c r="H24" s="11">
        <v>0</v>
      </c>
      <c r="I24" s="9">
        <v>0</v>
      </c>
      <c r="J24" s="9"/>
      <c r="K24" s="9"/>
      <c r="L24" s="40">
        <v>97010786</v>
      </c>
      <c r="M24" s="40">
        <v>128863196</v>
      </c>
      <c r="N24" s="40">
        <v>2572702</v>
      </c>
      <c r="O24" s="9">
        <f t="shared" si="3"/>
        <v>228446684</v>
      </c>
    </row>
    <row r="25" spans="1:15" ht="56.25">
      <c r="A25" s="34" t="s">
        <v>3</v>
      </c>
      <c r="B25" s="29" t="s">
        <v>7</v>
      </c>
      <c r="C25" s="30">
        <v>2</v>
      </c>
      <c r="D25" s="31"/>
      <c r="E25" s="39" t="s">
        <v>37</v>
      </c>
      <c r="F25" s="23">
        <v>0</v>
      </c>
      <c r="G25" s="23">
        <v>0</v>
      </c>
      <c r="H25" s="11">
        <v>0</v>
      </c>
      <c r="I25" s="9">
        <v>0</v>
      </c>
      <c r="J25" s="9"/>
      <c r="K25" s="9"/>
      <c r="L25" s="40">
        <v>960739105</v>
      </c>
      <c r="M25" s="40">
        <v>188668770</v>
      </c>
      <c r="N25" s="40">
        <v>23894914</v>
      </c>
      <c r="O25" s="9">
        <f t="shared" si="3"/>
        <v>1173302789</v>
      </c>
    </row>
    <row r="26" spans="1:15" ht="22.5">
      <c r="A26" s="34" t="s">
        <v>3</v>
      </c>
      <c r="B26" s="29" t="s">
        <v>8</v>
      </c>
      <c r="C26" s="30">
        <v>1</v>
      </c>
      <c r="D26" s="31"/>
      <c r="E26" s="39" t="s">
        <v>38</v>
      </c>
      <c r="F26" s="23">
        <v>0</v>
      </c>
      <c r="G26" s="28">
        <v>0</v>
      </c>
      <c r="H26" s="11">
        <v>0</v>
      </c>
      <c r="I26" s="9"/>
      <c r="J26" s="40">
        <v>749092163</v>
      </c>
      <c r="K26" s="9"/>
      <c r="L26" s="40">
        <v>4539266111</v>
      </c>
      <c r="M26" s="40">
        <v>2142566</v>
      </c>
      <c r="N26" s="40">
        <v>19369367</v>
      </c>
      <c r="O26" s="9">
        <f t="shared" si="3"/>
        <v>5309870207</v>
      </c>
    </row>
    <row r="27" spans="1:15" ht="33.75">
      <c r="A27" s="34" t="s">
        <v>3</v>
      </c>
      <c r="B27" s="29" t="s">
        <v>8</v>
      </c>
      <c r="C27" s="30">
        <v>2</v>
      </c>
      <c r="D27" s="31"/>
      <c r="E27" s="39" t="s">
        <v>39</v>
      </c>
      <c r="F27" s="23">
        <v>0</v>
      </c>
      <c r="G27" s="23">
        <v>-19369367</v>
      </c>
      <c r="H27" s="11">
        <v>0</v>
      </c>
      <c r="I27" s="9"/>
      <c r="J27" s="9"/>
      <c r="K27" s="9"/>
      <c r="L27" s="40">
        <v>166163600</v>
      </c>
      <c r="M27" s="40"/>
      <c r="N27" s="40"/>
      <c r="O27" s="9">
        <f t="shared" si="3"/>
        <v>146794233</v>
      </c>
    </row>
    <row r="28" spans="1:15" ht="22.5">
      <c r="A28" s="34" t="s">
        <v>3</v>
      </c>
      <c r="B28" s="29" t="s">
        <v>9</v>
      </c>
      <c r="C28" s="30">
        <v>1</v>
      </c>
      <c r="D28" s="31"/>
      <c r="E28" s="39" t="s">
        <v>40</v>
      </c>
      <c r="F28" s="23">
        <v>0</v>
      </c>
      <c r="G28" s="23">
        <v>0</v>
      </c>
      <c r="H28" s="11">
        <f>+F28+G28</f>
        <v>0</v>
      </c>
      <c r="I28" s="9"/>
      <c r="J28" s="9"/>
      <c r="K28" s="9"/>
      <c r="L28" s="40">
        <v>5190697</v>
      </c>
      <c r="M28" s="40">
        <v>963947415</v>
      </c>
      <c r="N28" s="40"/>
      <c r="O28" s="9">
        <f t="shared" si="3"/>
        <v>969138112</v>
      </c>
    </row>
    <row r="29" spans="1:15" ht="22.5">
      <c r="A29" s="34" t="s">
        <v>3</v>
      </c>
      <c r="B29" s="29" t="s">
        <v>10</v>
      </c>
      <c r="C29" s="30">
        <v>1</v>
      </c>
      <c r="D29" s="31"/>
      <c r="E29" s="39" t="s">
        <v>41</v>
      </c>
      <c r="F29" s="23">
        <v>0</v>
      </c>
      <c r="G29" s="23">
        <v>0</v>
      </c>
      <c r="H29" s="11">
        <v>0</v>
      </c>
      <c r="I29" s="9"/>
      <c r="J29" s="9"/>
      <c r="K29" s="9"/>
      <c r="L29" s="40">
        <v>4610085</v>
      </c>
      <c r="M29" s="40">
        <v>363504437</v>
      </c>
      <c r="N29" s="9"/>
      <c r="O29" s="9">
        <f t="shared" si="3"/>
        <v>368114522</v>
      </c>
    </row>
    <row r="30" spans="1:15" ht="22.5">
      <c r="A30" s="34" t="s">
        <v>3</v>
      </c>
      <c r="B30" s="29" t="s">
        <v>10</v>
      </c>
      <c r="C30" s="30">
        <v>2</v>
      </c>
      <c r="D30" s="31"/>
      <c r="E30" s="39" t="s">
        <v>45</v>
      </c>
      <c r="F30" s="23">
        <v>0</v>
      </c>
      <c r="G30" s="23">
        <v>-350000000</v>
      </c>
      <c r="H30" s="11">
        <v>0</v>
      </c>
      <c r="I30" s="9"/>
      <c r="J30" s="9"/>
      <c r="K30" s="9"/>
      <c r="L30" s="40">
        <v>2134602968</v>
      </c>
      <c r="M30" s="40">
        <v>2855109</v>
      </c>
      <c r="N30" s="9"/>
      <c r="O30" s="9">
        <f t="shared" si="3"/>
        <v>1787458077</v>
      </c>
    </row>
    <row r="31" spans="1:15" ht="22.5">
      <c r="A31" s="34" t="s">
        <v>3</v>
      </c>
      <c r="B31" s="29" t="s">
        <v>11</v>
      </c>
      <c r="C31" s="30">
        <v>1</v>
      </c>
      <c r="D31" s="31"/>
      <c r="E31" s="39" t="s">
        <v>42</v>
      </c>
      <c r="F31" s="23">
        <v>0</v>
      </c>
      <c r="G31" s="23">
        <v>0</v>
      </c>
      <c r="H31" s="11">
        <v>0</v>
      </c>
      <c r="I31" s="9"/>
      <c r="J31" s="9"/>
      <c r="K31" s="9"/>
      <c r="L31" s="41">
        <v>469117</v>
      </c>
      <c r="M31" s="40">
        <v>127900000</v>
      </c>
      <c r="N31" s="40">
        <v>2114195091</v>
      </c>
      <c r="O31" s="9">
        <f t="shared" si="3"/>
        <v>2242564208</v>
      </c>
    </row>
    <row r="32" spans="1:15" ht="22.5">
      <c r="A32" s="34" t="s">
        <v>3</v>
      </c>
      <c r="B32" s="29" t="s">
        <v>11</v>
      </c>
      <c r="C32" s="30">
        <v>2</v>
      </c>
      <c r="D32" s="31"/>
      <c r="E32" s="39" t="s">
        <v>44</v>
      </c>
      <c r="F32" s="23">
        <v>0</v>
      </c>
      <c r="G32" s="23">
        <v>0</v>
      </c>
      <c r="H32" s="11">
        <v>0</v>
      </c>
      <c r="I32" s="9"/>
      <c r="J32" s="9"/>
      <c r="K32" s="9"/>
      <c r="L32" s="40">
        <v>1445581568</v>
      </c>
      <c r="M32" s="9"/>
      <c r="N32" s="9"/>
      <c r="O32" s="9">
        <f t="shared" si="3"/>
        <v>1445581568</v>
      </c>
    </row>
    <row r="33" spans="1:15" ht="12.75">
      <c r="A33" s="34"/>
      <c r="B33" s="29"/>
      <c r="C33" s="30"/>
      <c r="D33" s="31"/>
      <c r="E33" s="33"/>
      <c r="F33" s="23"/>
      <c r="G33" s="23"/>
      <c r="H33" s="11"/>
      <c r="I33" s="9"/>
      <c r="J33" s="9"/>
      <c r="K33" s="9"/>
      <c r="L33" s="9"/>
      <c r="M33" s="9"/>
      <c r="N33" s="9"/>
      <c r="O33" s="9">
        <f t="shared" si="3"/>
        <v>0</v>
      </c>
    </row>
    <row r="34" spans="1:15" ht="21.75">
      <c r="A34" s="34"/>
      <c r="B34" s="29"/>
      <c r="C34" s="30"/>
      <c r="D34" s="31"/>
      <c r="E34" s="33" t="s">
        <v>46</v>
      </c>
      <c r="F34" s="23">
        <f>SUM(F21:F33)</f>
        <v>0</v>
      </c>
      <c r="G34" s="23">
        <f aca="true" t="shared" si="4" ref="G34:O34">SUM(G21:G33)</f>
        <v>-369369367</v>
      </c>
      <c r="H34" s="23">
        <f t="shared" si="4"/>
        <v>0</v>
      </c>
      <c r="I34" s="23">
        <f t="shared" si="4"/>
        <v>-452579556</v>
      </c>
      <c r="J34" s="23">
        <f t="shared" si="4"/>
        <v>749092163</v>
      </c>
      <c r="K34" s="23">
        <f t="shared" si="4"/>
        <v>0</v>
      </c>
      <c r="L34" s="23">
        <f t="shared" si="4"/>
        <v>21040338015</v>
      </c>
      <c r="M34" s="23">
        <f t="shared" si="4"/>
        <v>2166881493</v>
      </c>
      <c r="N34" s="23">
        <f t="shared" si="4"/>
        <v>2160032074</v>
      </c>
      <c r="O34" s="23">
        <f t="shared" si="4"/>
        <v>25294394822</v>
      </c>
    </row>
    <row r="35" spans="1:15" ht="12.75">
      <c r="A35" s="34" t="s">
        <v>1</v>
      </c>
      <c r="B35" s="29"/>
      <c r="C35" s="30"/>
      <c r="D35" s="31"/>
      <c r="E35" s="25"/>
      <c r="F35" s="23"/>
      <c r="G35" s="23" t="s">
        <v>1</v>
      </c>
      <c r="H35" s="11" t="s">
        <v>1</v>
      </c>
      <c r="I35" s="9"/>
      <c r="J35" s="9"/>
      <c r="K35" s="9"/>
      <c r="L35" s="9"/>
      <c r="M35" s="9"/>
      <c r="N35" s="9"/>
      <c r="O35" s="9">
        <f>SUM(F35:N35)</f>
        <v>0</v>
      </c>
    </row>
    <row r="36" spans="1:15" ht="13.5" thickBot="1">
      <c r="A36" s="35"/>
      <c r="B36" s="29"/>
      <c r="C36" s="30"/>
      <c r="D36" s="31"/>
      <c r="E36" s="25" t="s">
        <v>26</v>
      </c>
      <c r="F36" s="23">
        <f>+F18+F34</f>
        <v>14570332312</v>
      </c>
      <c r="G36" s="23">
        <f aca="true" t="shared" si="5" ref="G36:O36">+G18+G34</f>
        <v>-11381639890</v>
      </c>
      <c r="H36" s="23">
        <f t="shared" si="5"/>
        <v>-13532513454</v>
      </c>
      <c r="I36" s="23">
        <f t="shared" si="5"/>
        <v>-453098238</v>
      </c>
      <c r="J36" s="23">
        <f t="shared" si="5"/>
        <v>13861332758</v>
      </c>
      <c r="K36" s="23">
        <f t="shared" si="5"/>
        <v>771935666</v>
      </c>
      <c r="L36" s="23">
        <f t="shared" si="5"/>
        <v>21040338015</v>
      </c>
      <c r="M36" s="23">
        <f t="shared" si="5"/>
        <v>2166881493</v>
      </c>
      <c r="N36" s="23">
        <f t="shared" si="5"/>
        <v>2160032074</v>
      </c>
      <c r="O36" s="23">
        <f t="shared" si="5"/>
        <v>29203600736</v>
      </c>
    </row>
    <row r="37" spans="1:15" ht="12.75">
      <c r="A37" s="24"/>
      <c r="B37" s="7"/>
      <c r="C37" s="7"/>
      <c r="D37" s="7"/>
      <c r="E37" s="7"/>
      <c r="F37" s="6">
        <f>+F36</f>
        <v>14570332312</v>
      </c>
      <c r="G37" s="6">
        <f>+G36+H36+I36</f>
        <v>-25367251582</v>
      </c>
      <c r="H37" s="7"/>
      <c r="I37" s="9"/>
      <c r="J37" s="9">
        <f>+J36+K36</f>
        <v>14633268424</v>
      </c>
      <c r="K37" s="9"/>
      <c r="L37" s="9">
        <f>+L36+M36+N36</f>
        <v>25367251582</v>
      </c>
      <c r="M37" s="9"/>
      <c r="N37" s="9"/>
      <c r="O37" s="9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Silvia Ramos</cp:lastModifiedBy>
  <cp:lastPrinted>2020-01-31T12:55:49Z</cp:lastPrinted>
  <dcterms:created xsi:type="dcterms:W3CDTF">2007-01-13T18:42:48Z</dcterms:created>
  <dcterms:modified xsi:type="dcterms:W3CDTF">2021-05-03T16:53:50Z</dcterms:modified>
  <cp:category/>
  <cp:version/>
  <cp:contentType/>
  <cp:contentStatus/>
</cp:coreProperties>
</file>