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firstSheet="2" activeTab="2"/>
  </bookViews>
  <sheets>
    <sheet name="Hoja1" sheetId="1" state="hidden" r:id="rId1"/>
    <sheet name="Hoja2" sheetId="2" state="hidden" r:id="rId2"/>
    <sheet name="INVERSION" sheetId="3" r:id="rId3"/>
    <sheet name="Hoja3" sheetId="4" state="hidden" r:id="rId4"/>
  </sheets>
  <externalReferences>
    <externalReference r:id="rId7"/>
    <externalReference r:id="rId8"/>
    <externalReference r:id="rId9"/>
  </externalReferences>
  <definedNames>
    <definedName name="_xlnm.Print_Area" localSheetId="2">'INVERSION'!$A$20:$D$39</definedName>
  </definedNames>
  <calcPr fullCalcOnLoad="1"/>
</workbook>
</file>

<file path=xl/sharedStrings.xml><?xml version="1.0" encoding="utf-8"?>
<sst xmlns="http://schemas.openxmlformats.org/spreadsheetml/2006/main" count="277" uniqueCount="147">
  <si>
    <t>CORPORACION AUTONOMA REGIONAL DEL ALTO MAGDALENA CAM</t>
  </si>
  <si>
    <t xml:space="preserve"> </t>
  </si>
  <si>
    <t>MODIFICACIONES</t>
  </si>
  <si>
    <t>C</t>
  </si>
  <si>
    <t>GASTOS DE INVERSION</t>
  </si>
  <si>
    <t>COMPROMISOS</t>
  </si>
  <si>
    <t>01</t>
  </si>
  <si>
    <t>02</t>
  </si>
  <si>
    <t>03</t>
  </si>
  <si>
    <t>04</t>
  </si>
  <si>
    <t>05</t>
  </si>
  <si>
    <t>06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</si>
  <si>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</si>
  <si>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</si>
  <si>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</si>
  <si>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</si>
  <si>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</si>
  <si>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</si>
  <si>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</si>
  <si>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</si>
  <si>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</si>
  <si>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</si>
  <si>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</si>
  <si>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</si>
  <si>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</si>
  <si>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</si>
  <si>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</si>
  <si>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</si>
  <si>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</si>
  <si>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% EJECUCION CDPS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</si>
  <si>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</si>
  <si>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</si>
  <si>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</si>
  <si>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</si>
  <si>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</si>
  <si>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</si>
  <si>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</si>
  <si>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</si>
  <si>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</si>
  <si>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</si>
  <si>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</si>
  <si>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</si>
  <si>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</si>
  <si>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</si>
  <si>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</si>
  <si>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</si>
  <si>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</si>
  <si>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</si>
  <si>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</si>
  <si>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</si>
  <si>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</si>
  <si>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</si>
  <si>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</si>
  <si>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</si>
  <si>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</si>
  <si>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</si>
  <si>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</si>
  <si>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</si>
  <si>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</si>
  <si>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</si>
  <si>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</si>
  <si>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</si>
  <si>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</si>
  <si>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</si>
  <si>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</si>
  <si>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</si>
  <si>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</si>
  <si>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</si>
  <si>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</si>
  <si>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</si>
  <si>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</si>
  <si>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</si>
  <si>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</si>
  <si>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</si>
  <si>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</si>
  <si>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</si>
  <si>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</si>
  <si>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</si>
  <si>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</si>
  <si>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</si>
  <si>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</si>
  <si>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</si>
  <si>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</si>
  <si>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</si>
  <si>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</si>
  <si>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</si>
  <si>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</si>
  <si>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</si>
  <si>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</si>
  <si>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</si>
  <si>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</si>
  <si>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</si>
  <si>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</si>
  <si>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</si>
  <si>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</si>
  <si>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</si>
  <si>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</si>
  <si>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SALDO POR EJECUTAR</t>
  </si>
  <si>
    <t>OBLIGACIONES</t>
  </si>
  <si>
    <t>PLAN DE ACCION 2020-2023</t>
  </si>
  <si>
    <t>01-0900-02 Conservacion y  Uso Eficiente del Recurso Hidrico</t>
  </si>
  <si>
    <t>02-0900-01 Desarrollo Sectorial Sostenible</t>
  </si>
  <si>
    <t>01-900-01 Gestion Integral de la Biodiversidad y sus Servicios Ecosistemicos</t>
  </si>
  <si>
    <t>02-900-02 Negocios Verdes</t>
  </si>
  <si>
    <t>03-900-01 Fortalecimiento de los Procesos de Ordeanmiento y Planificacion Territorial</t>
  </si>
  <si>
    <t>03-900-02 Gestion del conocimiento y Reduccion del Riesgo de Desastres</t>
  </si>
  <si>
    <t>04-0900-01 Autoridad, Reglamentacion   y Regulacion Ambiental</t>
  </si>
  <si>
    <t>04-0900-02 Fortalecimiento Institucional para la Gestion Ambiental</t>
  </si>
  <si>
    <t>04-0900-03 Educacion y Cultura Ambiental</t>
  </si>
  <si>
    <t>% DE EJECUCION FINANCIERA</t>
  </si>
  <si>
    <t>% DE EJECUCION FISICA</t>
  </si>
  <si>
    <t xml:space="preserve">PROGRAMA 1. GESTIÓN Y CONSERVACION DE LA RIQUEZA NATURAL </t>
  </si>
  <si>
    <t>PROGRAMA 2. CONSERVACIÓN DE LOS RECURSOS NATURALES EN EL DESARROLLO SECTORIAL PRODUCTIVO</t>
  </si>
  <si>
    <t>3. DESARROLLO TERRITORIAL SOSTENIBLE Y ADAPTACIÓN AL CAMBIO CLIMÁTICO</t>
  </si>
  <si>
    <t>4. INSTITUCIÓN AMBIENTAL MODERNA Y GENERACIÓN DE CAPACIDADES</t>
  </si>
  <si>
    <t>TOTAL INVERSION</t>
  </si>
  <si>
    <t>ARMONIZACION</t>
  </si>
  <si>
    <t xml:space="preserve">PROGRAMA 3201: FORTALECIMIENTO DEL DESEMPEÑO AMBIENTAL DE LOS  SECTORES PRODUCTIVOS </t>
  </si>
  <si>
    <t>320101.  Desarrollo sectorial sostenible</t>
  </si>
  <si>
    <t xml:space="preserve">320102.  Negocios verdes </t>
  </si>
  <si>
    <t>320103.  Control y vigilancia al desarrollo sectorial sostenible</t>
  </si>
  <si>
    <t>PROGRAMA 3202: CONSERVACION DE LA BIODIVERSIDAD Y SUS SERVICIOS ECOSISTEMICOS</t>
  </si>
  <si>
    <t>320201  Gestión integral de la biodiversidad y sus servicios ecosistémicos</t>
  </si>
  <si>
    <t>320202.  Control, seguimiento y monitoreo al uso y manejo de recursos de la oferta natural</t>
  </si>
  <si>
    <t>320203,  Restauración, reforestación y protección de ecosistemas estratégicos en cuencas hidrográficas</t>
  </si>
  <si>
    <t>PROGRAMA 3203: GESTIÓN INTEGRAL DEL RECURSO HÍDRICO.</t>
  </si>
  <si>
    <t>320301.  Conservación y uso eficiente del recurso hídrico</t>
  </si>
  <si>
    <t xml:space="preserve">320302. Administración del recurso hidrico </t>
  </si>
  <si>
    <t>PROGRAMA 3204 GESTIÓN DE LA INFORMACIÓN Y EL CONOCIMIENTO AMBIENTAL</t>
  </si>
  <si>
    <t>320401.  Información y conocimiento ambiental</t>
  </si>
  <si>
    <t>PROGRAMA 3205 ORDENAMIENTO AMBIENTAL TERRITORIAL.</t>
  </si>
  <si>
    <t>320501.  Fortalecimiento de los procesos de ordenamiento y planificación territorial</t>
  </si>
  <si>
    <t>320502.  Gestión del conocimiento y reducción del  riesgo de desastres</t>
  </si>
  <si>
    <t>320503.  Gestión ambiental con comunidades étnicas</t>
  </si>
  <si>
    <t>320504. Gestión del conocimiento y reducción del riesgo de desastres-pasivo exigible vigencias expiradas</t>
  </si>
  <si>
    <t xml:space="preserve">PROYECTO 320601: GESTIÓN DEL CAMBIO CLIMÁTICO </t>
  </si>
  <si>
    <t>320601.  Gestión del cambio climático</t>
  </si>
  <si>
    <t>PROGRAMA: 3208 EDUCACIÓN AMBIENTAL</t>
  </si>
  <si>
    <t>320801.  Educación y cultura ambiental</t>
  </si>
  <si>
    <t>PROGRAMA  3299: FORTALECIMIENTO DE LA GESTIÓN Y DIRECCIÓN DEL SECTOR AMBIENTE Y DESARROLLO SOSTENIBLE</t>
  </si>
  <si>
    <t>329901. Fortalecimiento institucional para la gestión ambiental</t>
  </si>
  <si>
    <t>TOTAL PROYECTOS ARMONIZACION</t>
  </si>
  <si>
    <t xml:space="preserve">TOTAL PROYECTOS INVERSION </t>
  </si>
  <si>
    <t>03-900-03 Gestión Ambiental con Comunidades Etnicas</t>
  </si>
  <si>
    <t>TOTAL GASTOS INVERSION NACION</t>
  </si>
  <si>
    <t>EJECUCION PRESUPUESTAL GASTOS DE INVERSION RECURSOS NACION  A  SEPTIEMBRE 30 DE 2021</t>
  </si>
  <si>
    <t>EJECUCION PRESUPUESTAL GASTOS DE INVERSION RECURSOS PROPIOS A SEPTIEMBRE 30 DE 2021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</si>
</sst>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202" fontId="0" fillId="0" borderId="10" xfId="49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justify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202" fontId="5" fillId="0" borderId="10" xfId="49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49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4" fontId="6" fillId="0" borderId="10" xfId="49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left" vertical="center"/>
    </xf>
    <xf numFmtId="3" fontId="6" fillId="0" borderId="10" xfId="49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top" wrapText="1" shrinkToFit="1"/>
    </xf>
    <xf numFmtId="4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202" fontId="5" fillId="0" borderId="13" xfId="49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49" fillId="0" borderId="13" xfId="49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 horizontal="right" wrapText="1"/>
    </xf>
    <xf numFmtId="0" fontId="5" fillId="0" borderId="18" xfId="0" applyFont="1" applyBorder="1" applyAlignment="1">
      <alignment horizontal="right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3" fontId="5" fillId="0" borderId="18" xfId="0" applyNumberFormat="1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50" fillId="0" borderId="17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202" fontId="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202" fontId="5" fillId="0" borderId="0" xfId="49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3" fontId="49" fillId="0" borderId="0" xfId="49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top" wrapText="1" shrinkToFit="1"/>
    </xf>
    <xf numFmtId="0" fontId="50" fillId="0" borderId="0" xfId="0" applyFont="1" applyFill="1" applyBorder="1" applyAlignment="1">
      <alignment horizontal="left" vertical="center" wrapText="1"/>
    </xf>
    <xf numFmtId="4" fontId="6" fillId="0" borderId="0" xfId="49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 horizontal="right"/>
    </xf>
    <xf numFmtId="4" fontId="5" fillId="34" borderId="10" xfId="49" applyNumberFormat="1" applyFont="1" applyFill="1" applyBorder="1" applyAlignment="1">
      <alignment horizontal="right"/>
    </xf>
    <xf numFmtId="4" fontId="6" fillId="0" borderId="10" xfId="49" applyNumberFormat="1" applyFont="1" applyFill="1" applyBorder="1" applyAlignment="1">
      <alignment horizontal="center"/>
    </xf>
    <xf numFmtId="202" fontId="5" fillId="34" borderId="10" xfId="49" applyNumberFormat="1" applyFont="1" applyFill="1" applyBorder="1" applyAlignment="1">
      <alignment horizontal="center" vertical="center"/>
    </xf>
    <xf numFmtId="4" fontId="5" fillId="34" borderId="10" xfId="49" applyNumberFormat="1" applyFont="1" applyFill="1" applyBorder="1" applyAlignment="1">
      <alignment horizontal="center"/>
    </xf>
    <xf numFmtId="4" fontId="5" fillId="0" borderId="10" xfId="49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6" fillId="0" borderId="23" xfId="49" applyNumberFormat="1" applyFont="1" applyFill="1" applyBorder="1" applyAlignment="1">
      <alignment horizontal="center"/>
    </xf>
    <xf numFmtId="4" fontId="48" fillId="34" borderId="10" xfId="49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amos\Downloads\Formatos%20SINA%20-%20PAI%202020%20JUNIO-21%20DEFINITIV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wnloads\EJECUCION%20PRESUPUESTALGASTOSFUNCIONAMIENTO%20A%20SEPTIEMBRE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Anexo 1 Matriz Inf Gestión"/>
      <sheetName val="Hoja1"/>
      <sheetName val="Anexo 2 Protocolo Inf Gestión"/>
      <sheetName val="Informe Ingresos"/>
      <sheetName val="PROTOCOLO INGRESOS"/>
      <sheetName val="informe Gastos"/>
      <sheetName val="Hoja2"/>
      <sheetName val="Anexo 3 Matriz IMG"/>
      <sheetName val="1POMCAS"/>
      <sheetName val="2PORH"/>
      <sheetName val="3PSMV"/>
      <sheetName val="4UsoAguas"/>
      <sheetName val="5PUEAA"/>
      <sheetName val="6POMCASejec"/>
      <sheetName val="7Clima"/>
      <sheetName val="8Suelo"/>
      <sheetName val="9RUNAP"/>
      <sheetName val="10Paramos"/>
      <sheetName val="11Forest"/>
      <sheetName val="12PlanesAP"/>
      <sheetName val="13Amenaz"/>
      <sheetName val="14Invasor"/>
      <sheetName val="15Restaura"/>
      <sheetName val="16MIZC"/>
      <sheetName val="17PGIRS"/>
      <sheetName val="18Sector"/>
      <sheetName val="19GAU"/>
      <sheetName val="20Negoc"/>
      <sheetName val="21TiempoT"/>
      <sheetName val="22Autor"/>
      <sheetName val="23Sanc"/>
      <sheetName val="24POT"/>
      <sheetName val="25Redes"/>
      <sheetName val="26SIAC"/>
      <sheetName val="27Educa"/>
      <sheetName val="Observa"/>
      <sheetName val="Formulas"/>
    </sheetNames>
    <sheetDataSet>
      <sheetData sheetId="6">
        <row r="51">
          <cell r="M51">
            <v>1322391334</v>
          </cell>
          <cell r="N51">
            <v>1321017793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Hoja1"/>
      <sheetName val="Hoja2"/>
      <sheetName val="Hoja3"/>
    </sheetNames>
    <sheetDataSet>
      <sheetData sheetId="0">
        <row r="152">
          <cell r="D152">
            <v>9213276367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16" t="s">
        <v>74</v>
      </c>
      <c r="H2" s="16" t="s">
        <v>75</v>
      </c>
    </row>
    <row r="3" spans="1:12" ht="12.75">
      <c r="A3" t="s">
        <v>46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4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4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47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48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49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50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51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52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53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54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16" t="s">
        <v>55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16" t="s">
        <v>56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16" t="s">
        <v>57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16" t="s">
        <v>58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4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4" t="s">
        <v>1</v>
      </c>
      <c r="G21" s="1"/>
      <c r="H21" s="1"/>
      <c r="I21" s="1"/>
      <c r="J21" s="1"/>
      <c r="K21" s="1"/>
      <c r="L21" s="1"/>
    </row>
    <row r="22" spans="1:12" ht="12.75">
      <c r="A22" s="16" t="s">
        <v>63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16" t="s">
        <v>59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4" t="s">
        <v>1</v>
      </c>
      <c r="E25" s="1"/>
      <c r="F25" s="4" t="s">
        <v>1</v>
      </c>
      <c r="G25" s="1"/>
      <c r="H25" s="1"/>
      <c r="I25" s="1"/>
      <c r="J25" s="1"/>
      <c r="K25" s="1"/>
      <c r="L25" s="1"/>
    </row>
    <row r="26" spans="1:12" ht="12.75">
      <c r="A26" s="16" t="s">
        <v>60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16" t="s">
        <v>61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4" t="s">
        <v>1</v>
      </c>
      <c r="E28" s="1"/>
      <c r="F28" s="4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16" t="s">
        <v>62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16" t="s">
        <v>64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16" t="s">
        <v>65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16" t="s">
        <v>66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16" t="s">
        <v>67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16" t="s">
        <v>68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16" t="s">
        <v>69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16" t="s">
        <v>70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16" t="s">
        <v>71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16" t="s">
        <v>72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16" t="s">
        <v>73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SheetLayoutView="100" zoomScalePageLayoutView="0" workbookViewId="0" topLeftCell="A55">
      <selection activeCell="D74" sqref="D74:G75"/>
    </sheetView>
  </sheetViews>
  <sheetFormatPr defaultColWidth="11.421875" defaultRowHeight="12.75"/>
  <cols>
    <col min="1" max="1" width="88.8515625" style="0" bestFit="1" customWidth="1"/>
    <col min="2" max="2" width="13.8515625" style="19" bestFit="1" customWidth="1"/>
    <col min="3" max="3" width="15.00390625" style="0" bestFit="1" customWidth="1"/>
    <col min="4" max="4" width="15.8515625" style="11" customWidth="1"/>
    <col min="5" max="5" width="16.28125" style="0" customWidth="1"/>
    <col min="6" max="6" width="18.421875" style="0" customWidth="1"/>
    <col min="7" max="7" width="16.7109375" style="0" customWidth="1"/>
    <col min="8" max="8" width="16.7109375" style="0" hidden="1" customWidth="1"/>
    <col min="9" max="9" width="16.28125" style="0" hidden="1" customWidth="1"/>
    <col min="10" max="10" width="12.57421875" style="11" hidden="1" customWidth="1"/>
    <col min="11" max="11" width="11.7109375" style="0" hidden="1" customWidth="1"/>
    <col min="12" max="12" width="15.8515625" style="0" bestFit="1" customWidth="1"/>
    <col min="13" max="14" width="15.28125" style="0" bestFit="1" customWidth="1"/>
  </cols>
  <sheetData>
    <row r="1" spans="1:11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12.75">
      <c r="A2" s="148" t="s">
        <v>145</v>
      </c>
      <c r="B2" s="142"/>
      <c r="C2" s="142"/>
      <c r="D2" s="142"/>
      <c r="E2" s="142"/>
      <c r="F2" s="142"/>
      <c r="G2" s="142"/>
      <c r="H2" s="142"/>
      <c r="I2" s="142"/>
      <c r="J2" s="142"/>
      <c r="K2" s="149"/>
    </row>
    <row r="3" spans="1:11" ht="12.75">
      <c r="A3" s="85"/>
      <c r="B3" s="41"/>
      <c r="C3" s="15" t="s">
        <v>1</v>
      </c>
      <c r="D3" s="3" t="s">
        <v>1</v>
      </c>
      <c r="E3" s="2"/>
      <c r="F3" s="2"/>
      <c r="G3" s="2"/>
      <c r="H3" s="2"/>
      <c r="I3" s="2"/>
      <c r="J3" s="13"/>
      <c r="K3" s="86"/>
    </row>
    <row r="4" spans="1:11" ht="12.75">
      <c r="A4" s="85"/>
      <c r="B4" s="7"/>
      <c r="C4" s="5" t="s">
        <v>1</v>
      </c>
      <c r="D4" s="3" t="s">
        <v>1</v>
      </c>
      <c r="E4" s="2"/>
      <c r="F4" s="2"/>
      <c r="G4" s="2"/>
      <c r="H4" s="3" t="s">
        <v>1</v>
      </c>
      <c r="I4" s="2"/>
      <c r="J4" s="13"/>
      <c r="K4" s="86"/>
    </row>
    <row r="5" spans="1:11" ht="38.25">
      <c r="A5" s="87" t="s">
        <v>4</v>
      </c>
      <c r="B5" s="63" t="s">
        <v>27</v>
      </c>
      <c r="C5" s="63" t="s">
        <v>2</v>
      </c>
      <c r="D5" s="64" t="s">
        <v>28</v>
      </c>
      <c r="E5" s="65" t="s">
        <v>5</v>
      </c>
      <c r="F5" s="65" t="s">
        <v>98</v>
      </c>
      <c r="G5" s="65" t="s">
        <v>30</v>
      </c>
      <c r="H5" s="65" t="s">
        <v>97</v>
      </c>
      <c r="I5" s="65" t="s">
        <v>29</v>
      </c>
      <c r="J5" s="66" t="s">
        <v>109</v>
      </c>
      <c r="K5" s="88" t="s">
        <v>110</v>
      </c>
    </row>
    <row r="6" spans="1:11" ht="12.75">
      <c r="A6" s="87"/>
      <c r="B6" s="63"/>
      <c r="C6" s="63"/>
      <c r="D6" s="64" t="s">
        <v>1</v>
      </c>
      <c r="E6" s="65"/>
      <c r="F6" s="65"/>
      <c r="G6" s="65"/>
      <c r="H6" s="65"/>
      <c r="I6" s="65"/>
      <c r="J6" s="66"/>
      <c r="K6" s="89"/>
    </row>
    <row r="7" spans="1:11" ht="12.75">
      <c r="A7" s="90"/>
      <c r="B7" s="43"/>
      <c r="C7" s="43"/>
      <c r="D7" s="44" t="s">
        <v>1</v>
      </c>
      <c r="E7" s="44" t="s">
        <v>1</v>
      </c>
      <c r="F7" s="44" t="s">
        <v>1</v>
      </c>
      <c r="G7" s="44" t="s">
        <v>1</v>
      </c>
      <c r="H7" s="44" t="s">
        <v>1</v>
      </c>
      <c r="I7" s="68"/>
      <c r="J7" s="69" t="s">
        <v>1</v>
      </c>
      <c r="K7" s="91" t="s">
        <v>1</v>
      </c>
    </row>
    <row r="8" spans="1:11" ht="12.75">
      <c r="A8" s="92" t="s">
        <v>99</v>
      </c>
      <c r="B8" s="70"/>
      <c r="C8" s="70"/>
      <c r="D8" s="71"/>
      <c r="E8" s="72" t="s">
        <v>1</v>
      </c>
      <c r="F8" s="62" t="s">
        <v>1</v>
      </c>
      <c r="G8" s="72" t="s">
        <v>1</v>
      </c>
      <c r="H8" s="69" t="s">
        <v>1</v>
      </c>
      <c r="I8" s="68"/>
      <c r="J8" s="69"/>
      <c r="K8" s="91" t="s">
        <v>1</v>
      </c>
    </row>
    <row r="9" spans="1:11" ht="12.75">
      <c r="A9" s="93" t="s">
        <v>111</v>
      </c>
      <c r="B9" s="51">
        <f>+B10+B11</f>
        <v>0</v>
      </c>
      <c r="C9" s="51">
        <f>+C10+C11</f>
        <v>1322391334</v>
      </c>
      <c r="D9" s="51">
        <f>+D10+D11</f>
        <v>1322391334</v>
      </c>
      <c r="E9" s="51">
        <f>+'[2]informe Gastos'!$N$51</f>
        <v>1321017793</v>
      </c>
      <c r="F9" s="51">
        <v>0</v>
      </c>
      <c r="G9" s="51">
        <v>0</v>
      </c>
      <c r="H9" s="83">
        <f>+D9-E9</f>
        <v>1373541</v>
      </c>
      <c r="I9" s="80"/>
      <c r="J9" s="79">
        <f>+E9/D9*100</f>
        <v>99.89613203257728</v>
      </c>
      <c r="K9" s="94">
        <f>+F9/E9*100</f>
        <v>0</v>
      </c>
    </row>
    <row r="10" spans="1:11" ht="12.75">
      <c r="A10" s="90"/>
      <c r="B10" s="43">
        <v>0</v>
      </c>
      <c r="C10" s="43">
        <v>0</v>
      </c>
      <c r="D10" s="45">
        <v>0</v>
      </c>
      <c r="E10" s="45">
        <v>0</v>
      </c>
      <c r="F10" s="45">
        <v>0</v>
      </c>
      <c r="G10" s="45">
        <v>0</v>
      </c>
      <c r="H10" s="83">
        <v>0</v>
      </c>
      <c r="I10" s="80"/>
      <c r="J10" s="79" t="s">
        <v>1</v>
      </c>
      <c r="K10" s="94" t="e">
        <f>+F10/E10*100</f>
        <v>#DIV/0!</v>
      </c>
    </row>
    <row r="11" spans="1:11" ht="12.75">
      <c r="A11" s="90" t="s">
        <v>100</v>
      </c>
      <c r="B11" s="43">
        <v>0</v>
      </c>
      <c r="C11" s="43">
        <f>+'[2]informe Gastos'!$M$51</f>
        <v>1322391334</v>
      </c>
      <c r="D11" s="45">
        <f>+C11</f>
        <v>1322391334</v>
      </c>
      <c r="E11" s="45">
        <v>1322142455</v>
      </c>
      <c r="F11" s="45">
        <v>0</v>
      </c>
      <c r="G11" s="45">
        <v>0</v>
      </c>
      <c r="H11" s="83">
        <f>+D11-E11</f>
        <v>248879</v>
      </c>
      <c r="I11" s="80"/>
      <c r="J11" s="79">
        <f>+E11/D11*100</f>
        <v>99.98117962560696</v>
      </c>
      <c r="K11" s="94">
        <f>+F11/E11*100</f>
        <v>0</v>
      </c>
    </row>
    <row r="12" spans="1:11" ht="13.5" thickBot="1">
      <c r="A12" s="95" t="s">
        <v>144</v>
      </c>
      <c r="B12" s="99">
        <f>+B9</f>
        <v>0</v>
      </c>
      <c r="C12" s="100">
        <f aca="true" t="shared" si="0" ref="C12:H12">+C11</f>
        <v>1322391334</v>
      </c>
      <c r="D12" s="97">
        <f t="shared" si="0"/>
        <v>1322391334</v>
      </c>
      <c r="E12" s="101">
        <f t="shared" si="0"/>
        <v>1322142455</v>
      </c>
      <c r="F12" s="101">
        <f t="shared" si="0"/>
        <v>0</v>
      </c>
      <c r="G12" s="101">
        <f t="shared" si="0"/>
        <v>0</v>
      </c>
      <c r="H12" s="97">
        <f t="shared" si="0"/>
        <v>248879</v>
      </c>
      <c r="I12" s="96"/>
      <c r="J12" s="97"/>
      <c r="K12" s="98"/>
    </row>
    <row r="20" spans="1:11" ht="12.75">
      <c r="A20" s="141" t="s">
        <v>0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 ht="12.75">
      <c r="A21" s="142" t="s">
        <v>146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1" ht="12.75">
      <c r="A22" s="15"/>
      <c r="B22" s="41"/>
      <c r="C22" s="15" t="s">
        <v>1</v>
      </c>
      <c r="D22" s="3" t="s">
        <v>1</v>
      </c>
      <c r="E22" s="2"/>
      <c r="F22" s="2"/>
      <c r="G22" s="2"/>
      <c r="H22" s="2"/>
      <c r="I22" s="2"/>
      <c r="J22" s="13"/>
      <c r="K22" s="2"/>
    </row>
    <row r="23" spans="1:11" ht="12.75">
      <c r="A23" s="15"/>
      <c r="B23" s="7"/>
      <c r="C23" s="5" t="s">
        <v>1</v>
      </c>
      <c r="D23" s="3" t="s">
        <v>1</v>
      </c>
      <c r="E23" s="2"/>
      <c r="F23" s="2"/>
      <c r="G23" s="2"/>
      <c r="H23" s="3" t="s">
        <v>1</v>
      </c>
      <c r="I23" s="2"/>
      <c r="J23" s="13"/>
      <c r="K23" s="2"/>
    </row>
    <row r="24" spans="1:11" ht="38.25" customHeight="1">
      <c r="A24" s="74" t="s">
        <v>4</v>
      </c>
      <c r="B24" s="63" t="s">
        <v>27</v>
      </c>
      <c r="C24" s="63" t="s">
        <v>2</v>
      </c>
      <c r="D24" s="64" t="s">
        <v>28</v>
      </c>
      <c r="E24" s="65" t="s">
        <v>5</v>
      </c>
      <c r="F24" s="65" t="s">
        <v>98</v>
      </c>
      <c r="G24" s="65" t="s">
        <v>30</v>
      </c>
      <c r="H24" s="65" t="s">
        <v>97</v>
      </c>
      <c r="I24" s="65" t="s">
        <v>29</v>
      </c>
      <c r="J24" s="66" t="s">
        <v>109</v>
      </c>
      <c r="K24" s="65" t="s">
        <v>110</v>
      </c>
    </row>
    <row r="25" spans="1:11" ht="15.75" customHeight="1">
      <c r="A25" s="74"/>
      <c r="B25" s="63"/>
      <c r="C25" s="63"/>
      <c r="D25" s="64" t="s">
        <v>1</v>
      </c>
      <c r="E25" s="65"/>
      <c r="F25" s="65"/>
      <c r="G25" s="65"/>
      <c r="H25" s="65"/>
      <c r="I25" s="65"/>
      <c r="J25" s="66"/>
      <c r="K25" s="67"/>
    </row>
    <row r="26" spans="1:12" ht="22.5" customHeight="1">
      <c r="A26" s="75"/>
      <c r="B26" s="43"/>
      <c r="C26" s="43"/>
      <c r="D26" s="44" t="s">
        <v>1</v>
      </c>
      <c r="E26" s="44" t="s">
        <v>1</v>
      </c>
      <c r="F26" s="44" t="s">
        <v>1</v>
      </c>
      <c r="G26" s="44" t="s">
        <v>1</v>
      </c>
      <c r="H26" s="44" t="s">
        <v>1</v>
      </c>
      <c r="I26" s="68"/>
      <c r="J26" s="69" t="s">
        <v>1</v>
      </c>
      <c r="K26" s="46" t="s">
        <v>1</v>
      </c>
      <c r="L26" s="11"/>
    </row>
    <row r="27" spans="1:11" ht="22.5" customHeight="1">
      <c r="A27" s="76" t="s">
        <v>99</v>
      </c>
      <c r="B27" s="70"/>
      <c r="C27" s="70"/>
      <c r="D27" s="71" t="s">
        <v>1</v>
      </c>
      <c r="E27" s="72"/>
      <c r="F27" s="62" t="s">
        <v>1</v>
      </c>
      <c r="G27" s="72" t="s">
        <v>1</v>
      </c>
      <c r="H27" s="69" t="s">
        <v>1</v>
      </c>
      <c r="I27" s="68"/>
      <c r="J27" s="69"/>
      <c r="K27" s="46" t="s">
        <v>1</v>
      </c>
    </row>
    <row r="28" spans="1:13" ht="37.5" customHeight="1">
      <c r="A28" s="77" t="s">
        <v>111</v>
      </c>
      <c r="B28" s="130">
        <f aca="true" t="shared" si="1" ref="B28:G28">+B29+B30</f>
        <v>14216427571</v>
      </c>
      <c r="C28" s="130">
        <f t="shared" si="1"/>
        <v>11373988737</v>
      </c>
      <c r="D28" s="130">
        <f>+D29+D30</f>
        <v>2842469480</v>
      </c>
      <c r="E28" s="130">
        <f>+E29+E30</f>
        <v>2841792593</v>
      </c>
      <c r="F28" s="130">
        <f t="shared" si="1"/>
        <v>527141118</v>
      </c>
      <c r="G28" s="130">
        <f t="shared" si="1"/>
        <v>523866468</v>
      </c>
      <c r="H28" s="83">
        <f>+D28-E28</f>
        <v>676887</v>
      </c>
      <c r="I28" s="80"/>
      <c r="J28" s="79">
        <f>+E28/D28*100</f>
        <v>99.97618665724424</v>
      </c>
      <c r="K28" s="79">
        <f>+F28/E28*100</f>
        <v>18.54959856319113</v>
      </c>
      <c r="L28" s="11"/>
      <c r="M28" s="11"/>
    </row>
    <row r="29" spans="1:12" ht="22.5" customHeight="1">
      <c r="A29" s="75" t="s">
        <v>102</v>
      </c>
      <c r="B29" s="131">
        <v>3980276606</v>
      </c>
      <c r="C29" s="131">
        <v>3247248441</v>
      </c>
      <c r="D29" s="132">
        <v>733058811</v>
      </c>
      <c r="E29" s="132">
        <f>+D29</f>
        <v>733058811</v>
      </c>
      <c r="F29" s="132">
        <v>302837062</v>
      </c>
      <c r="G29" s="132">
        <v>300029511</v>
      </c>
      <c r="H29" s="83">
        <f aca="true" t="shared" si="2" ref="H29:H43">+D29-E29</f>
        <v>0</v>
      </c>
      <c r="I29" s="80"/>
      <c r="J29" s="79">
        <f>+E29/D29*100</f>
        <v>100</v>
      </c>
      <c r="K29" s="79">
        <f>+F29/E29*100</f>
        <v>41.31142787669187</v>
      </c>
      <c r="L29" s="11"/>
    </row>
    <row r="30" spans="1:14" ht="22.5" customHeight="1">
      <c r="A30" s="75" t="s">
        <v>100</v>
      </c>
      <c r="B30" s="131">
        <v>10236150965</v>
      </c>
      <c r="C30" s="131">
        <v>8126740296</v>
      </c>
      <c r="D30" s="132">
        <f>+B30-C30</f>
        <v>2109410669</v>
      </c>
      <c r="E30" s="132">
        <v>2108733782</v>
      </c>
      <c r="F30" s="132">
        <v>224304056</v>
      </c>
      <c r="G30" s="132">
        <v>223836957</v>
      </c>
      <c r="H30" s="83">
        <f t="shared" si="2"/>
        <v>676887</v>
      </c>
      <c r="I30" s="80"/>
      <c r="J30" s="79">
        <f aca="true" t="shared" si="3" ref="J30:J43">+E30/D30*100</f>
        <v>99.9679110848377</v>
      </c>
      <c r="K30" s="79">
        <f aca="true" t="shared" si="4" ref="K30:K43">+F30/E30*100</f>
        <v>10.636907224356309</v>
      </c>
      <c r="L30" s="4"/>
      <c r="M30" s="4" t="s">
        <v>1</v>
      </c>
      <c r="N30" s="4" t="s">
        <v>1</v>
      </c>
    </row>
    <row r="31" spans="1:12" ht="22.5" customHeight="1">
      <c r="A31" s="77" t="s">
        <v>112</v>
      </c>
      <c r="B31" s="130">
        <f aca="true" t="shared" si="5" ref="B31:G31">+B32+B33</f>
        <v>600000000</v>
      </c>
      <c r="C31" s="130">
        <f t="shared" si="5"/>
        <v>395229108</v>
      </c>
      <c r="D31" s="130">
        <f t="shared" si="5"/>
        <v>204770892</v>
      </c>
      <c r="E31" s="130">
        <f t="shared" si="5"/>
        <v>204770892</v>
      </c>
      <c r="F31" s="130">
        <f t="shared" si="5"/>
        <v>137043150</v>
      </c>
      <c r="G31" s="130">
        <f t="shared" si="5"/>
        <v>137043150</v>
      </c>
      <c r="H31" s="83">
        <f t="shared" si="2"/>
        <v>0</v>
      </c>
      <c r="I31" s="80"/>
      <c r="J31" s="79">
        <f t="shared" si="3"/>
        <v>100</v>
      </c>
      <c r="K31" s="79">
        <f t="shared" si="4"/>
        <v>66.92511257898902</v>
      </c>
      <c r="L31" s="11"/>
    </row>
    <row r="32" spans="1:12" ht="40.5" customHeight="1">
      <c r="A32" s="75" t="s">
        <v>101</v>
      </c>
      <c r="B32" s="131">
        <v>300000000</v>
      </c>
      <c r="C32" s="131">
        <v>237867177</v>
      </c>
      <c r="D32" s="132">
        <f>+B32-C32</f>
        <v>62132823</v>
      </c>
      <c r="E32" s="132">
        <v>62132823</v>
      </c>
      <c r="F32" s="132">
        <v>46036823</v>
      </c>
      <c r="G32" s="132">
        <v>46036823</v>
      </c>
      <c r="H32" s="83">
        <f>+D32-E32</f>
        <v>0</v>
      </c>
      <c r="I32" s="80"/>
      <c r="J32" s="79">
        <f t="shared" si="3"/>
        <v>100</v>
      </c>
      <c r="K32" s="79">
        <f t="shared" si="4"/>
        <v>74.094207823134</v>
      </c>
      <c r="L32" s="11"/>
    </row>
    <row r="33" spans="1:12" ht="22.5" customHeight="1">
      <c r="A33" s="75" t="s">
        <v>103</v>
      </c>
      <c r="B33" s="131">
        <f>+B32</f>
        <v>300000000</v>
      </c>
      <c r="C33" s="131">
        <v>157361931</v>
      </c>
      <c r="D33" s="132">
        <v>142638069</v>
      </c>
      <c r="E33" s="132">
        <v>142638069</v>
      </c>
      <c r="F33" s="132">
        <v>91006327</v>
      </c>
      <c r="G33" s="132">
        <v>91006327</v>
      </c>
      <c r="H33" s="83">
        <f t="shared" si="2"/>
        <v>0</v>
      </c>
      <c r="I33" s="80"/>
      <c r="J33" s="79">
        <f t="shared" si="3"/>
        <v>100</v>
      </c>
      <c r="K33" s="79">
        <f t="shared" si="4"/>
        <v>63.80227076685958</v>
      </c>
      <c r="L33" s="11"/>
    </row>
    <row r="34" spans="1:13" ht="22.5" customHeight="1">
      <c r="A34" s="77" t="s">
        <v>113</v>
      </c>
      <c r="B34" s="130">
        <f aca="true" t="shared" si="6" ref="B34:G34">+B35+B36+B37</f>
        <v>2533447974</v>
      </c>
      <c r="C34" s="130">
        <f t="shared" si="6"/>
        <v>2262238608</v>
      </c>
      <c r="D34" s="130">
        <f t="shared" si="6"/>
        <v>271209366</v>
      </c>
      <c r="E34" s="130">
        <f t="shared" si="6"/>
        <v>271209366</v>
      </c>
      <c r="F34" s="130">
        <f t="shared" si="6"/>
        <v>159458433</v>
      </c>
      <c r="G34" s="130">
        <f t="shared" si="6"/>
        <v>159417553</v>
      </c>
      <c r="H34" s="83">
        <f t="shared" si="2"/>
        <v>0</v>
      </c>
      <c r="I34" s="80"/>
      <c r="J34" s="79">
        <f t="shared" si="3"/>
        <v>100</v>
      </c>
      <c r="K34" s="79">
        <f t="shared" si="4"/>
        <v>58.79532678086051</v>
      </c>
      <c r="L34" s="11"/>
      <c r="M34" s="11"/>
    </row>
    <row r="35" spans="1:13" ht="22.5" customHeight="1">
      <c r="A35" s="75" t="s">
        <v>104</v>
      </c>
      <c r="B35" s="131">
        <v>612138303</v>
      </c>
      <c r="C35" s="131">
        <v>421750937</v>
      </c>
      <c r="D35" s="132">
        <f>+B35-C35</f>
        <v>190387366</v>
      </c>
      <c r="E35" s="132">
        <v>190387366</v>
      </c>
      <c r="F35" s="132">
        <v>124360433</v>
      </c>
      <c r="G35" s="132">
        <v>124347553</v>
      </c>
      <c r="H35" s="83">
        <f t="shared" si="2"/>
        <v>0</v>
      </c>
      <c r="I35" s="80"/>
      <c r="J35" s="79">
        <f t="shared" si="3"/>
        <v>100</v>
      </c>
      <c r="K35" s="79">
        <f t="shared" si="4"/>
        <v>65.31968775701219</v>
      </c>
      <c r="L35" s="11" t="s">
        <v>1</v>
      </c>
      <c r="M35" s="11" t="s">
        <v>1</v>
      </c>
    </row>
    <row r="36" spans="1:13" ht="32.25" customHeight="1">
      <c r="A36" s="75" t="s">
        <v>105</v>
      </c>
      <c r="B36" s="131">
        <v>1671309671</v>
      </c>
      <c r="C36" s="131">
        <v>1590487671</v>
      </c>
      <c r="D36" s="132">
        <f>+B36-C36</f>
        <v>80822000</v>
      </c>
      <c r="E36" s="132">
        <v>80822000</v>
      </c>
      <c r="F36" s="132">
        <v>35098000</v>
      </c>
      <c r="G36" s="132">
        <v>35070000</v>
      </c>
      <c r="H36" s="83">
        <f t="shared" si="2"/>
        <v>0</v>
      </c>
      <c r="I36" s="80"/>
      <c r="J36" s="79">
        <f t="shared" si="3"/>
        <v>100</v>
      </c>
      <c r="K36" s="79">
        <f t="shared" si="4"/>
        <v>43.42629482071713</v>
      </c>
      <c r="L36" s="14" t="s">
        <v>1</v>
      </c>
      <c r="M36" s="14" t="s">
        <v>1</v>
      </c>
    </row>
    <row r="37" spans="1:13" ht="22.5" customHeight="1">
      <c r="A37" s="75" t="s">
        <v>143</v>
      </c>
      <c r="B37" s="131">
        <v>250000000</v>
      </c>
      <c r="C37" s="131">
        <v>250000000</v>
      </c>
      <c r="D37" s="132">
        <f>+B37-C37</f>
        <v>0</v>
      </c>
      <c r="E37" s="132">
        <v>0</v>
      </c>
      <c r="F37" s="132">
        <v>0</v>
      </c>
      <c r="G37" s="132">
        <v>0</v>
      </c>
      <c r="H37" s="83">
        <f t="shared" si="2"/>
        <v>0</v>
      </c>
      <c r="I37" s="80"/>
      <c r="J37" s="79" t="e">
        <f t="shared" si="3"/>
        <v>#DIV/0!</v>
      </c>
      <c r="K37" s="79" t="e">
        <f t="shared" si="4"/>
        <v>#DIV/0!</v>
      </c>
      <c r="L37" s="11" t="s">
        <v>1</v>
      </c>
      <c r="M37" s="11"/>
    </row>
    <row r="38" spans="1:11" ht="22.5" customHeight="1">
      <c r="A38" s="77" t="s">
        <v>114</v>
      </c>
      <c r="B38" s="130">
        <f aca="true" t="shared" si="7" ref="B38:G38">+B39+B40+B41</f>
        <v>7523991645</v>
      </c>
      <c r="C38" s="130">
        <f t="shared" si="7"/>
        <v>3101994727</v>
      </c>
      <c r="D38" s="130">
        <f t="shared" si="7"/>
        <v>4421996918</v>
      </c>
      <c r="E38" s="130">
        <f t="shared" si="7"/>
        <v>4421996916</v>
      </c>
      <c r="F38" s="130">
        <f t="shared" si="7"/>
        <v>2658376102</v>
      </c>
      <c r="G38" s="130">
        <f t="shared" si="7"/>
        <v>2627580873</v>
      </c>
      <c r="H38" s="83">
        <f t="shared" si="2"/>
        <v>2</v>
      </c>
      <c r="I38" s="80"/>
      <c r="J38" s="79">
        <f t="shared" si="3"/>
        <v>99.99999995477157</v>
      </c>
      <c r="K38" s="79">
        <f t="shared" si="4"/>
        <v>60.11709534172819</v>
      </c>
    </row>
    <row r="39" spans="1:12" ht="22.5" customHeight="1">
      <c r="A39" s="75" t="s">
        <v>106</v>
      </c>
      <c r="B39" s="131">
        <v>5862664120</v>
      </c>
      <c r="C39" s="131">
        <v>2274751320</v>
      </c>
      <c r="D39" s="137">
        <f>+B39-C39</f>
        <v>3587912800</v>
      </c>
      <c r="E39" s="137">
        <v>3587912798</v>
      </c>
      <c r="F39" s="137">
        <v>2148430041</v>
      </c>
      <c r="G39" s="137">
        <v>2117682354</v>
      </c>
      <c r="H39" s="83">
        <f t="shared" si="2"/>
        <v>2</v>
      </c>
      <c r="I39" s="80"/>
      <c r="J39" s="79">
        <f t="shared" si="3"/>
        <v>99.99999994425728</v>
      </c>
      <c r="K39" s="79">
        <f t="shared" si="4"/>
        <v>59.879661573647866</v>
      </c>
      <c r="L39" s="14"/>
    </row>
    <row r="40" spans="1:11" ht="12.75">
      <c r="A40" s="75" t="s">
        <v>107</v>
      </c>
      <c r="B40" s="139">
        <v>921189222</v>
      </c>
      <c r="C40" s="139">
        <v>409550902</v>
      </c>
      <c r="D40" s="132">
        <f>+B40-C40</f>
        <v>511638320</v>
      </c>
      <c r="E40" s="132">
        <v>511638320</v>
      </c>
      <c r="F40" s="132">
        <v>287176329</v>
      </c>
      <c r="G40" s="132">
        <v>287128787</v>
      </c>
      <c r="H40" s="83">
        <f t="shared" si="2"/>
        <v>0</v>
      </c>
      <c r="I40" s="80" t="e">
        <f>+#REF!/D40*100</f>
        <v>#REF!</v>
      </c>
      <c r="J40" s="79">
        <f t="shared" si="3"/>
        <v>100</v>
      </c>
      <c r="K40" s="79">
        <f t="shared" si="4"/>
        <v>56.12877647632023</v>
      </c>
    </row>
    <row r="41" spans="1:11" ht="12.75">
      <c r="A41" s="75" t="s">
        <v>108</v>
      </c>
      <c r="B41" s="138">
        <v>740138303</v>
      </c>
      <c r="C41" s="138">
        <v>417692505</v>
      </c>
      <c r="D41" s="132">
        <f>+B41-C41</f>
        <v>322445798</v>
      </c>
      <c r="E41" s="132">
        <v>322445798</v>
      </c>
      <c r="F41" s="132">
        <v>222769732</v>
      </c>
      <c r="G41" s="132">
        <v>222769732</v>
      </c>
      <c r="H41" s="83">
        <f t="shared" si="2"/>
        <v>0</v>
      </c>
      <c r="I41" s="82"/>
      <c r="J41" s="79">
        <f t="shared" si="3"/>
        <v>100</v>
      </c>
      <c r="K41" s="79">
        <f t="shared" si="4"/>
        <v>69.08749730396548</v>
      </c>
    </row>
    <row r="42" spans="1:11" ht="12.75">
      <c r="A42" s="78"/>
      <c r="B42" s="134"/>
      <c r="C42" s="135"/>
      <c r="D42" s="133"/>
      <c r="E42" s="133"/>
      <c r="F42" s="133"/>
      <c r="G42" s="133"/>
      <c r="H42" s="83">
        <f t="shared" si="2"/>
        <v>0</v>
      </c>
      <c r="I42" s="81"/>
      <c r="J42" s="79" t="s">
        <v>1</v>
      </c>
      <c r="K42" s="79" t="s">
        <v>1</v>
      </c>
    </row>
    <row r="43" spans="1:11" ht="13.5" thickBot="1">
      <c r="A43" s="73" t="s">
        <v>115</v>
      </c>
      <c r="B43" s="136">
        <f aca="true" t="shared" si="8" ref="B43:G43">+B28+B31+B34+B38</f>
        <v>24873867190</v>
      </c>
      <c r="C43" s="136">
        <f t="shared" si="8"/>
        <v>17133451180</v>
      </c>
      <c r="D43" s="136">
        <f>+D28+D31+D34+D38</f>
        <v>7740446656</v>
      </c>
      <c r="E43" s="136">
        <f>+E28+E31+E34+E38</f>
        <v>7739769767</v>
      </c>
      <c r="F43" s="136">
        <f t="shared" si="8"/>
        <v>3482018803</v>
      </c>
      <c r="G43" s="136">
        <f t="shared" si="8"/>
        <v>3447908044</v>
      </c>
      <c r="H43" s="83">
        <f t="shared" si="2"/>
        <v>676889</v>
      </c>
      <c r="I43" s="81"/>
      <c r="J43" s="79">
        <f t="shared" si="3"/>
        <v>99.99125516872498</v>
      </c>
      <c r="K43" s="79">
        <f t="shared" si="4"/>
        <v>44.988661262848645</v>
      </c>
    </row>
    <row r="44" spans="1:9" ht="13.5" thickTop="1">
      <c r="A44" s="19"/>
      <c r="C44" s="19"/>
      <c r="D44" s="42"/>
      <c r="E44" s="42"/>
      <c r="F44" s="42"/>
      <c r="G44" s="42"/>
      <c r="H44" s="11"/>
      <c r="I44" s="11"/>
    </row>
    <row r="45" spans="1:9" ht="12.75">
      <c r="A45" s="19"/>
      <c r="C45" s="19"/>
      <c r="D45" s="42"/>
      <c r="E45" s="42"/>
      <c r="F45" s="42"/>
      <c r="G45" s="42"/>
      <c r="H45" s="11"/>
      <c r="I45" s="11"/>
    </row>
    <row r="46" spans="1:9" ht="12.75">
      <c r="A46" s="47" t="s">
        <v>116</v>
      </c>
      <c r="C46" s="19"/>
      <c r="D46" s="84"/>
      <c r="E46" s="84"/>
      <c r="F46" s="84"/>
      <c r="G46" s="84"/>
      <c r="H46" s="11"/>
      <c r="I46" s="11"/>
    </row>
    <row r="47" spans="1:11" ht="12.75">
      <c r="A47" s="52" t="s">
        <v>117</v>
      </c>
      <c r="B47" s="53">
        <f aca="true" t="shared" si="9" ref="B47:G47">+B48+B49+B50</f>
        <v>0</v>
      </c>
      <c r="C47" s="53">
        <f t="shared" si="9"/>
        <v>2512721339</v>
      </c>
      <c r="D47" s="54">
        <f t="shared" si="9"/>
        <v>2512721339</v>
      </c>
      <c r="E47" s="54">
        <f t="shared" si="9"/>
        <v>1485280058</v>
      </c>
      <c r="F47" s="54">
        <f t="shared" si="9"/>
        <v>1003733119</v>
      </c>
      <c r="G47" s="54">
        <f t="shared" si="9"/>
        <v>846669485</v>
      </c>
      <c r="H47" s="83">
        <f>+D47-E47</f>
        <v>1027441281</v>
      </c>
      <c r="I47" s="81"/>
      <c r="J47" s="79">
        <f>+E47/D47*100</f>
        <v>59.1104168594797</v>
      </c>
      <c r="K47" s="79">
        <f>+F47/E47*100</f>
        <v>67.57871107160587</v>
      </c>
    </row>
    <row r="48" spans="1:13" ht="12.75">
      <c r="A48" s="49" t="s">
        <v>118</v>
      </c>
      <c r="B48" s="46">
        <v>0</v>
      </c>
      <c r="C48" s="140">
        <v>238926313</v>
      </c>
      <c r="D48" s="129">
        <f>+B48+C48</f>
        <v>238926313</v>
      </c>
      <c r="E48" s="129">
        <v>40371904</v>
      </c>
      <c r="F48" s="129">
        <v>29882103</v>
      </c>
      <c r="G48" s="129">
        <v>23780324</v>
      </c>
      <c r="H48" s="83">
        <f aca="true" t="shared" si="10" ref="H48:H73">+D48-E48</f>
        <v>198554409</v>
      </c>
      <c r="I48" s="81"/>
      <c r="J48" s="79">
        <f aca="true" t="shared" si="11" ref="J48:J72">+E48/D48*100</f>
        <v>16.8972196879797</v>
      </c>
      <c r="K48" s="79">
        <f aca="true" t="shared" si="12" ref="K48:K72">+F48/E48*100</f>
        <v>74.01707633110392</v>
      </c>
      <c r="M48" s="1"/>
    </row>
    <row r="49" spans="1:11" ht="12.75">
      <c r="A49" s="49" t="s">
        <v>119</v>
      </c>
      <c r="B49" s="46">
        <v>0</v>
      </c>
      <c r="C49" s="140">
        <v>239361931</v>
      </c>
      <c r="D49" s="129">
        <f>+B49+C49</f>
        <v>239361931</v>
      </c>
      <c r="E49" s="129">
        <v>121231938</v>
      </c>
      <c r="F49" s="129">
        <v>39820739</v>
      </c>
      <c r="G49" s="129">
        <v>33665065</v>
      </c>
      <c r="H49" s="83">
        <f t="shared" si="10"/>
        <v>118129993</v>
      </c>
      <c r="I49" s="81"/>
      <c r="J49" s="79">
        <f t="shared" si="11"/>
        <v>50.64796122487832</v>
      </c>
      <c r="K49" s="79">
        <f t="shared" si="12"/>
        <v>32.846739610811134</v>
      </c>
    </row>
    <row r="50" spans="1:11" ht="12.75">
      <c r="A50" s="49" t="s">
        <v>120</v>
      </c>
      <c r="B50" s="46">
        <v>0</v>
      </c>
      <c r="C50" s="140">
        <v>2034433095</v>
      </c>
      <c r="D50" s="129">
        <f>+B50+C50</f>
        <v>2034433095</v>
      </c>
      <c r="E50" s="129">
        <v>1323676216</v>
      </c>
      <c r="F50" s="129">
        <v>934030277</v>
      </c>
      <c r="G50" s="129">
        <v>789224096</v>
      </c>
      <c r="H50" s="83">
        <f t="shared" si="10"/>
        <v>710756879</v>
      </c>
      <c r="I50" s="81"/>
      <c r="J50" s="79">
        <f t="shared" si="11"/>
        <v>65.06363955900943</v>
      </c>
      <c r="K50" s="79">
        <f t="shared" si="12"/>
        <v>70.5633496855095</v>
      </c>
    </row>
    <row r="51" spans="1:11" ht="12.75">
      <c r="A51" s="52" t="s">
        <v>121</v>
      </c>
      <c r="B51" s="53">
        <f aca="true" t="shared" si="13" ref="B51:G51">+B52+B53+B54</f>
        <v>0</v>
      </c>
      <c r="C51" s="53">
        <f t="shared" si="13"/>
        <v>4302265832</v>
      </c>
      <c r="D51" s="54">
        <f t="shared" si="13"/>
        <v>4302265832</v>
      </c>
      <c r="E51" s="54">
        <f t="shared" si="13"/>
        <v>828846811</v>
      </c>
      <c r="F51" s="54">
        <f t="shared" si="13"/>
        <v>102812162</v>
      </c>
      <c r="G51" s="54">
        <f t="shared" si="13"/>
        <v>92671828</v>
      </c>
      <c r="H51" s="83">
        <f t="shared" si="10"/>
        <v>3473419021</v>
      </c>
      <c r="I51" s="81"/>
      <c r="J51" s="79">
        <f t="shared" si="11"/>
        <v>19.26535559088623</v>
      </c>
      <c r="K51" s="79">
        <f t="shared" si="12"/>
        <v>12.404241729054561</v>
      </c>
    </row>
    <row r="52" spans="1:11" ht="12.75">
      <c r="A52" s="49" t="s">
        <v>122</v>
      </c>
      <c r="B52" s="46">
        <v>0</v>
      </c>
      <c r="C52" s="140">
        <v>3595767129</v>
      </c>
      <c r="D52" s="129">
        <f>+C52</f>
        <v>3595767129</v>
      </c>
      <c r="E52" s="129">
        <v>570715707</v>
      </c>
      <c r="F52" s="129">
        <v>65846907</v>
      </c>
      <c r="G52" s="129">
        <v>55706573</v>
      </c>
      <c r="H52" s="83">
        <f t="shared" si="10"/>
        <v>3025051422</v>
      </c>
      <c r="I52" s="81"/>
      <c r="J52" s="79">
        <f t="shared" si="11"/>
        <v>15.871876195684528</v>
      </c>
      <c r="K52" s="79">
        <f t="shared" si="12"/>
        <v>11.537602030637647</v>
      </c>
    </row>
    <row r="53" spans="1:11" ht="12.75">
      <c r="A53" s="49" t="s">
        <v>123</v>
      </c>
      <c r="B53" s="46">
        <v>0</v>
      </c>
      <c r="C53" s="140">
        <f>102251480+202913348</f>
        <v>305164828</v>
      </c>
      <c r="D53" s="129">
        <v>305164828</v>
      </c>
      <c r="E53" s="129">
        <v>258131104</v>
      </c>
      <c r="F53" s="129">
        <v>36965255</v>
      </c>
      <c r="G53" s="129">
        <v>36965255</v>
      </c>
      <c r="H53" s="83">
        <f t="shared" si="10"/>
        <v>47033724</v>
      </c>
      <c r="I53" s="81"/>
      <c r="J53" s="79">
        <f t="shared" si="11"/>
        <v>84.58743613795492</v>
      </c>
      <c r="K53" s="79">
        <f t="shared" si="12"/>
        <v>14.320341263484465</v>
      </c>
    </row>
    <row r="54" spans="1:11" ht="12.75">
      <c r="A54" s="49" t="s">
        <v>124</v>
      </c>
      <c r="B54" s="46">
        <v>0</v>
      </c>
      <c r="C54" s="140">
        <v>401333875</v>
      </c>
      <c r="D54" s="129">
        <v>401333875</v>
      </c>
      <c r="E54" s="129">
        <v>0</v>
      </c>
      <c r="F54" s="129">
        <v>0</v>
      </c>
      <c r="G54" s="129">
        <v>0</v>
      </c>
      <c r="H54" s="83">
        <f t="shared" si="10"/>
        <v>401333875</v>
      </c>
      <c r="I54" s="81"/>
      <c r="J54" s="79">
        <f t="shared" si="11"/>
        <v>0</v>
      </c>
      <c r="K54" s="79" t="e">
        <f t="shared" si="12"/>
        <v>#DIV/0!</v>
      </c>
    </row>
    <row r="55" spans="1:11" ht="12.75">
      <c r="A55" s="55" t="s">
        <v>125</v>
      </c>
      <c r="B55" s="56">
        <f aca="true" t="shared" si="14" ref="B55:G55">+B56+B57</f>
        <v>0</v>
      </c>
      <c r="C55" s="56">
        <f t="shared" si="14"/>
        <v>10336043798</v>
      </c>
      <c r="D55" s="51">
        <f t="shared" si="14"/>
        <v>10336043798</v>
      </c>
      <c r="E55" s="51">
        <f t="shared" si="14"/>
        <v>6580035237</v>
      </c>
      <c r="F55" s="51">
        <f t="shared" si="14"/>
        <v>4208570977</v>
      </c>
      <c r="G55" s="51">
        <f t="shared" si="14"/>
        <v>4184247123</v>
      </c>
      <c r="H55" s="83">
        <f t="shared" si="10"/>
        <v>3756008561</v>
      </c>
      <c r="I55" s="81"/>
      <c r="J55" s="79">
        <f t="shared" si="11"/>
        <v>63.66106186849964</v>
      </c>
      <c r="K55" s="79">
        <f t="shared" si="12"/>
        <v>63.95970272826064</v>
      </c>
    </row>
    <row r="56" spans="1:11" ht="12.75">
      <c r="A56" s="49" t="s">
        <v>126</v>
      </c>
      <c r="B56" s="46">
        <v>0</v>
      </c>
      <c r="C56" s="140">
        <v>8114113297</v>
      </c>
      <c r="D56" s="129">
        <f>+C56</f>
        <v>8114113297</v>
      </c>
      <c r="E56" s="129">
        <v>6253304509</v>
      </c>
      <c r="F56" s="129">
        <v>4136716401</v>
      </c>
      <c r="G56" s="129">
        <v>4120868855</v>
      </c>
      <c r="H56" s="83">
        <f t="shared" si="10"/>
        <v>1860808788</v>
      </c>
      <c r="I56" s="81"/>
      <c r="J56" s="79">
        <f t="shared" si="11"/>
        <v>77.06701003684543</v>
      </c>
      <c r="K56" s="79">
        <f t="shared" si="12"/>
        <v>66.15248617824825</v>
      </c>
    </row>
    <row r="57" spans="1:11" ht="12.75">
      <c r="A57" s="49" t="s">
        <v>127</v>
      </c>
      <c r="B57" s="46">
        <v>0</v>
      </c>
      <c r="C57" s="140">
        <f>1005249902+1216680599</f>
        <v>2221930501</v>
      </c>
      <c r="D57" s="129">
        <v>2221930501</v>
      </c>
      <c r="E57" s="129">
        <v>326730728</v>
      </c>
      <c r="F57" s="129">
        <v>71854576</v>
      </c>
      <c r="G57" s="129">
        <v>63378268</v>
      </c>
      <c r="H57" s="83">
        <f t="shared" si="10"/>
        <v>1895199773</v>
      </c>
      <c r="I57" s="81"/>
      <c r="J57" s="79">
        <f t="shared" si="11"/>
        <v>14.704813127726176</v>
      </c>
      <c r="K57" s="79">
        <f t="shared" si="12"/>
        <v>21.991986012408358</v>
      </c>
    </row>
    <row r="58" spans="1:11" ht="12.75">
      <c r="A58" s="55" t="s">
        <v>128</v>
      </c>
      <c r="B58" s="56">
        <f aca="true" t="shared" si="15" ref="B58:G58">+B59</f>
        <v>0</v>
      </c>
      <c r="C58" s="56">
        <f t="shared" si="15"/>
        <v>136014924</v>
      </c>
      <c r="D58" s="51">
        <f t="shared" si="15"/>
        <v>136014924</v>
      </c>
      <c r="E58" s="51">
        <f t="shared" si="15"/>
        <v>107096530</v>
      </c>
      <c r="F58" s="51">
        <f t="shared" si="15"/>
        <v>24939444</v>
      </c>
      <c r="G58" s="51">
        <f t="shared" si="15"/>
        <v>24939444</v>
      </c>
      <c r="H58" s="83">
        <f t="shared" si="10"/>
        <v>28918394</v>
      </c>
      <c r="I58" s="81"/>
      <c r="J58" s="79">
        <f t="shared" si="11"/>
        <v>78.7388081031461</v>
      </c>
      <c r="K58" s="79">
        <f t="shared" si="12"/>
        <v>23.286883337863514</v>
      </c>
    </row>
    <row r="59" spans="1:11" ht="12.75">
      <c r="A59" s="49" t="s">
        <v>129</v>
      </c>
      <c r="B59" s="46">
        <v>0</v>
      </c>
      <c r="C59" s="140">
        <f>84313914+51701010</f>
        <v>136014924</v>
      </c>
      <c r="D59" s="129">
        <v>136014924</v>
      </c>
      <c r="E59" s="129">
        <v>107096530</v>
      </c>
      <c r="F59" s="129">
        <v>24939444</v>
      </c>
      <c r="G59" s="129">
        <v>24939444</v>
      </c>
      <c r="H59" s="83">
        <v>24939444</v>
      </c>
      <c r="I59" s="81"/>
      <c r="J59" s="79">
        <f t="shared" si="11"/>
        <v>78.7388081031461</v>
      </c>
      <c r="K59" s="79">
        <f t="shared" si="12"/>
        <v>23.286883337863514</v>
      </c>
    </row>
    <row r="60" spans="1:11" ht="12.75">
      <c r="A60" s="57" t="s">
        <v>130</v>
      </c>
      <c r="B60" s="56">
        <f aca="true" t="shared" si="16" ref="B60:G60">+B61+B62+B63+B64</f>
        <v>0</v>
      </c>
      <c r="C60" s="56">
        <f t="shared" si="16"/>
        <v>6077070390</v>
      </c>
      <c r="D60" s="51">
        <f t="shared" si="16"/>
        <v>6077070390</v>
      </c>
      <c r="E60" s="51">
        <f t="shared" si="16"/>
        <v>4309810985</v>
      </c>
      <c r="F60" s="51">
        <f t="shared" si="16"/>
        <v>88580113</v>
      </c>
      <c r="G60" s="51">
        <f t="shared" si="16"/>
        <v>70424887</v>
      </c>
      <c r="H60" s="83">
        <f t="shared" si="10"/>
        <v>1767259405</v>
      </c>
      <c r="I60" s="81"/>
      <c r="J60" s="79">
        <f t="shared" si="11"/>
        <v>70.91922107882644</v>
      </c>
      <c r="K60" s="79">
        <f t="shared" si="12"/>
        <v>2.0553131751786093</v>
      </c>
    </row>
    <row r="61" spans="1:11" ht="12.75">
      <c r="A61" s="49" t="s">
        <v>131</v>
      </c>
      <c r="B61" s="46">
        <v>0</v>
      </c>
      <c r="C61" s="140">
        <v>87404390</v>
      </c>
      <c r="D61" s="129">
        <f>+C61</f>
        <v>87404390</v>
      </c>
      <c r="E61" s="129">
        <v>56247799</v>
      </c>
      <c r="F61" s="129">
        <v>35349002</v>
      </c>
      <c r="G61" s="129">
        <v>30390331</v>
      </c>
      <c r="H61" s="83">
        <v>30390331</v>
      </c>
      <c r="I61" s="81"/>
      <c r="J61" s="79">
        <f t="shared" si="11"/>
        <v>64.35351702586107</v>
      </c>
      <c r="K61" s="79">
        <f t="shared" si="12"/>
        <v>62.84512928230311</v>
      </c>
    </row>
    <row r="62" spans="1:11" ht="12.75">
      <c r="A62" s="49" t="s">
        <v>132</v>
      </c>
      <c r="B62" s="46">
        <v>0</v>
      </c>
      <c r="C62" s="140">
        <f>1590487671-3926666100+4069178329</f>
        <v>1732999900</v>
      </c>
      <c r="D62" s="129">
        <v>1732999900</v>
      </c>
      <c r="E62" s="129">
        <v>240572783</v>
      </c>
      <c r="F62" s="129">
        <v>11850900</v>
      </c>
      <c r="G62" s="129">
        <v>6600000</v>
      </c>
      <c r="H62" s="83">
        <f t="shared" si="10"/>
        <v>1492427117</v>
      </c>
      <c r="I62" s="81"/>
      <c r="J62" s="79">
        <f t="shared" si="11"/>
        <v>13.881869410379078</v>
      </c>
      <c r="K62" s="79">
        <f t="shared" si="12"/>
        <v>4.926118346479784</v>
      </c>
    </row>
    <row r="63" spans="1:11" ht="12.75">
      <c r="A63" s="49" t="s">
        <v>133</v>
      </c>
      <c r="B63" s="46">
        <v>0</v>
      </c>
      <c r="C63" s="140">
        <f>250000000+80000000</f>
        <v>330000000</v>
      </c>
      <c r="D63" s="129">
        <v>330000000</v>
      </c>
      <c r="E63" s="129">
        <v>86324303</v>
      </c>
      <c r="F63" s="129">
        <v>41380211</v>
      </c>
      <c r="G63" s="129">
        <v>33434556</v>
      </c>
      <c r="H63" s="83">
        <f t="shared" si="10"/>
        <v>243675697</v>
      </c>
      <c r="I63" s="81"/>
      <c r="J63" s="79">
        <f t="shared" si="11"/>
        <v>26.158879696969695</v>
      </c>
      <c r="K63" s="79">
        <f t="shared" si="12"/>
        <v>47.93576033854568</v>
      </c>
    </row>
    <row r="64" spans="1:11" ht="12.75">
      <c r="A64" s="49" t="s">
        <v>134</v>
      </c>
      <c r="B64" s="46">
        <v>0</v>
      </c>
      <c r="C64" s="46">
        <v>3926666100</v>
      </c>
      <c r="D64" s="45">
        <v>3926666100</v>
      </c>
      <c r="E64" s="45">
        <f>+D64</f>
        <v>3926666100</v>
      </c>
      <c r="F64" s="45">
        <v>0</v>
      </c>
      <c r="G64" s="45">
        <v>0</v>
      </c>
      <c r="H64" s="83">
        <f t="shared" si="10"/>
        <v>0</v>
      </c>
      <c r="I64" s="81"/>
      <c r="J64" s="79">
        <f>+E64/D64*100</f>
        <v>100</v>
      </c>
      <c r="K64" s="79">
        <f>+F64/E64*100</f>
        <v>0</v>
      </c>
    </row>
    <row r="65" spans="1:11" ht="12.75">
      <c r="A65" s="58" t="s">
        <v>135</v>
      </c>
      <c r="B65" s="46">
        <f aca="true" t="shared" si="17" ref="B65:G65">+B66</f>
        <v>0</v>
      </c>
      <c r="C65" s="46">
        <f t="shared" si="17"/>
        <v>380660685</v>
      </c>
      <c r="D65" s="51">
        <f t="shared" si="17"/>
        <v>380660685</v>
      </c>
      <c r="E65" s="51">
        <f t="shared" si="17"/>
        <v>339327886</v>
      </c>
      <c r="F65" s="51">
        <f t="shared" si="17"/>
        <v>0</v>
      </c>
      <c r="G65" s="51">
        <f t="shared" si="17"/>
        <v>0</v>
      </c>
      <c r="H65" s="83">
        <f t="shared" si="10"/>
        <v>41332799</v>
      </c>
      <c r="I65" s="81"/>
      <c r="J65" s="79">
        <f t="shared" si="11"/>
        <v>89.1418261384151</v>
      </c>
      <c r="K65" s="79">
        <f t="shared" si="12"/>
        <v>0</v>
      </c>
    </row>
    <row r="66" spans="1:11" ht="12.75">
      <c r="A66" s="49" t="s">
        <v>136</v>
      </c>
      <c r="B66" s="46">
        <v>0</v>
      </c>
      <c r="C66" s="140">
        <f>109437600+271223085</f>
        <v>380660685</v>
      </c>
      <c r="D66" s="129">
        <v>380660685</v>
      </c>
      <c r="E66" s="129">
        <v>339327886</v>
      </c>
      <c r="F66" s="129">
        <v>0</v>
      </c>
      <c r="G66" s="129">
        <v>0</v>
      </c>
      <c r="H66" s="83">
        <f t="shared" si="10"/>
        <v>41332799</v>
      </c>
      <c r="I66" s="81"/>
      <c r="J66" s="79">
        <f t="shared" si="11"/>
        <v>89.1418261384151</v>
      </c>
      <c r="K66" s="79">
        <f t="shared" si="12"/>
        <v>0</v>
      </c>
    </row>
    <row r="67" spans="1:11" ht="12.75">
      <c r="A67" s="59" t="s">
        <v>137</v>
      </c>
      <c r="B67" s="46">
        <f aca="true" t="shared" si="18" ref="B67:G67">+B68</f>
        <v>0</v>
      </c>
      <c r="C67" s="46">
        <f t="shared" si="18"/>
        <v>771692505</v>
      </c>
      <c r="D67" s="51">
        <f>+D68</f>
        <v>771692505</v>
      </c>
      <c r="E67" s="51">
        <f t="shared" si="18"/>
        <v>97241409</v>
      </c>
      <c r="F67" s="51">
        <f t="shared" si="18"/>
        <v>50716092</v>
      </c>
      <c r="G67" s="51">
        <f t="shared" si="18"/>
        <v>37245248</v>
      </c>
      <c r="H67" s="83">
        <f t="shared" si="10"/>
        <v>674451096</v>
      </c>
      <c r="I67" s="81"/>
      <c r="J67" s="79">
        <f t="shared" si="11"/>
        <v>12.601056556847082</v>
      </c>
      <c r="K67" s="79">
        <f t="shared" si="12"/>
        <v>52.15483045911028</v>
      </c>
    </row>
    <row r="68" spans="1:11" ht="12.75">
      <c r="A68" s="49" t="s">
        <v>138</v>
      </c>
      <c r="B68" s="46">
        <v>0</v>
      </c>
      <c r="C68" s="140">
        <v>771692505</v>
      </c>
      <c r="D68" s="129">
        <v>771692505</v>
      </c>
      <c r="E68" s="129">
        <v>97241409</v>
      </c>
      <c r="F68" s="129">
        <v>50716092</v>
      </c>
      <c r="G68" s="129">
        <v>37245248</v>
      </c>
      <c r="H68" s="83">
        <f t="shared" si="10"/>
        <v>674451096</v>
      </c>
      <c r="I68" s="81"/>
      <c r="J68" s="79">
        <f t="shared" si="11"/>
        <v>12.601056556847082</v>
      </c>
      <c r="K68" s="79">
        <f t="shared" si="12"/>
        <v>52.15483045911028</v>
      </c>
    </row>
    <row r="69" spans="1:11" ht="25.5">
      <c r="A69" s="60" t="s">
        <v>139</v>
      </c>
      <c r="B69" s="46">
        <f aca="true" t="shared" si="19" ref="B69:G69">+B70</f>
        <v>0</v>
      </c>
      <c r="C69" s="46">
        <f t="shared" si="19"/>
        <v>2137832877</v>
      </c>
      <c r="D69" s="61">
        <f t="shared" si="19"/>
        <v>2137832877</v>
      </c>
      <c r="E69" s="61">
        <f t="shared" si="19"/>
        <v>367177786</v>
      </c>
      <c r="F69" s="61">
        <f t="shared" si="19"/>
        <v>198399540</v>
      </c>
      <c r="G69" s="61">
        <f t="shared" si="19"/>
        <v>183924923</v>
      </c>
      <c r="H69" s="83">
        <f t="shared" si="10"/>
        <v>1770655091</v>
      </c>
      <c r="I69" s="81"/>
      <c r="J69" s="79">
        <f t="shared" si="11"/>
        <v>17.175233384718876</v>
      </c>
      <c r="K69" s="79">
        <f t="shared" si="12"/>
        <v>54.033644617052076</v>
      </c>
    </row>
    <row r="70" spans="1:11" ht="12.75">
      <c r="A70" s="49" t="s">
        <v>140</v>
      </c>
      <c r="B70" s="46">
        <v>0</v>
      </c>
      <c r="C70" s="140">
        <v>2137832877</v>
      </c>
      <c r="D70" s="129">
        <f>+C70</f>
        <v>2137832877</v>
      </c>
      <c r="E70" s="129">
        <v>367177786</v>
      </c>
      <c r="F70" s="129">
        <v>198399540</v>
      </c>
      <c r="G70" s="129">
        <v>183924923</v>
      </c>
      <c r="H70" s="83">
        <f t="shared" si="10"/>
        <v>1770655091</v>
      </c>
      <c r="I70" s="81"/>
      <c r="J70" s="79">
        <f t="shared" si="11"/>
        <v>17.175233384718876</v>
      </c>
      <c r="K70" s="79">
        <f t="shared" si="12"/>
        <v>54.033644617052076</v>
      </c>
    </row>
    <row r="71" spans="1:11" ht="12.75">
      <c r="A71" s="50"/>
      <c r="B71" s="46"/>
      <c r="C71" s="46"/>
      <c r="D71" s="45"/>
      <c r="E71" s="45"/>
      <c r="F71" s="45"/>
      <c r="G71" s="45"/>
      <c r="H71" s="83">
        <f t="shared" si="10"/>
        <v>0</v>
      </c>
      <c r="I71" s="81"/>
      <c r="J71" s="79" t="s">
        <v>1</v>
      </c>
      <c r="K71" s="79" t="s">
        <v>1</v>
      </c>
    </row>
    <row r="72" spans="1:11" ht="12.75">
      <c r="A72" s="48" t="s">
        <v>141</v>
      </c>
      <c r="B72" s="56">
        <f aca="true" t="shared" si="20" ref="B72:G72">+B69+B65+B60+B58+B55+B51+B47+B67</f>
        <v>0</v>
      </c>
      <c r="C72" s="56">
        <f t="shared" si="20"/>
        <v>26654302350</v>
      </c>
      <c r="D72" s="51">
        <f>+D69+D65+D60+D58+D55+D51+D47+D67</f>
        <v>26654302350</v>
      </c>
      <c r="E72" s="51">
        <f t="shared" si="20"/>
        <v>14114816702</v>
      </c>
      <c r="F72" s="51">
        <f t="shared" si="20"/>
        <v>5677751447</v>
      </c>
      <c r="G72" s="51">
        <f t="shared" si="20"/>
        <v>5440122938</v>
      </c>
      <c r="H72" s="83">
        <f t="shared" si="10"/>
        <v>12539485648</v>
      </c>
      <c r="I72" s="81"/>
      <c r="J72" s="79">
        <f t="shared" si="11"/>
        <v>52.95511590082942</v>
      </c>
      <c r="K72" s="79">
        <f t="shared" si="12"/>
        <v>40.22547063041556</v>
      </c>
    </row>
    <row r="73" spans="1:11" ht="12.75">
      <c r="A73" s="48"/>
      <c r="B73" s="46"/>
      <c r="C73" s="46"/>
      <c r="D73" s="45"/>
      <c r="E73" s="45"/>
      <c r="F73" s="45"/>
      <c r="G73" s="45"/>
      <c r="H73" s="83">
        <f t="shared" si="10"/>
        <v>0</v>
      </c>
      <c r="I73" s="81"/>
      <c r="J73" s="79" t="s">
        <v>1</v>
      </c>
      <c r="K73" s="79" t="s">
        <v>1</v>
      </c>
    </row>
    <row r="74" spans="1:11" ht="12.75">
      <c r="A74" s="48" t="s">
        <v>142</v>
      </c>
      <c r="B74" s="51">
        <f aca="true" t="shared" si="21" ref="B74:H74">+B72+B43+B12</f>
        <v>24873867190</v>
      </c>
      <c r="C74" s="51">
        <f>+C72+C43+C12</f>
        <v>45110144864</v>
      </c>
      <c r="D74" s="51">
        <f>+D72+D43+D12</f>
        <v>35717140340</v>
      </c>
      <c r="E74" s="51">
        <f>+E72+E43+E12</f>
        <v>23176728924</v>
      </c>
      <c r="F74" s="51">
        <f t="shared" si="21"/>
        <v>9159770250</v>
      </c>
      <c r="G74" s="51">
        <f t="shared" si="21"/>
        <v>8888030982</v>
      </c>
      <c r="H74" s="51">
        <f t="shared" si="21"/>
        <v>12540411416</v>
      </c>
      <c r="I74" s="51">
        <f>+I72+I43</f>
        <v>0</v>
      </c>
      <c r="J74" s="51">
        <f>+J72+J43</f>
        <v>152.9463710695544</v>
      </c>
      <c r="K74" s="51">
        <f>+K72+K43</f>
        <v>85.21413189326421</v>
      </c>
    </row>
    <row r="75" spans="4:9" ht="12.75">
      <c r="D75" s="11">
        <v>35717140340</v>
      </c>
      <c r="E75" s="11">
        <v>23176728924</v>
      </c>
      <c r="F75" s="11">
        <v>9159770250</v>
      </c>
      <c r="G75" s="11">
        <v>8888030982</v>
      </c>
      <c r="H75" s="11"/>
      <c r="I75" s="11"/>
    </row>
    <row r="76" spans="4:9" ht="12.75">
      <c r="D76" s="11">
        <f>+D75-D74</f>
        <v>0</v>
      </c>
      <c r="E76" s="11">
        <f>+E75-E74</f>
        <v>0</v>
      </c>
      <c r="F76" s="11">
        <f>+F75-F74</f>
        <v>0</v>
      </c>
      <c r="G76" s="11">
        <f>+G75-G74</f>
        <v>0</v>
      </c>
      <c r="H76" s="11"/>
      <c r="I76" s="11"/>
    </row>
    <row r="77" spans="4:9" ht="12.75">
      <c r="D77" s="11">
        <f>+D75+'[3]FUNCIONAMIENTO '!$D$152</f>
        <v>44930416707</v>
      </c>
      <c r="E77" s="11">
        <v>23176728924</v>
      </c>
      <c r="F77" s="11"/>
      <c r="G77" s="11"/>
      <c r="H77" s="11"/>
      <c r="I77" s="11"/>
    </row>
    <row r="78" spans="5:9" ht="12.75">
      <c r="E78" s="11">
        <f>+E74-E12</f>
        <v>21854586469</v>
      </c>
      <c r="F78" s="11"/>
      <c r="G78" s="11"/>
      <c r="H78" s="11"/>
      <c r="I78" s="11"/>
    </row>
    <row r="79" spans="1:11" ht="12.7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</row>
    <row r="80" spans="1:11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</row>
    <row r="81" spans="1:11" ht="12.75">
      <c r="A81" s="102"/>
      <c r="B81" s="103"/>
      <c r="C81" s="102"/>
      <c r="D81" s="104"/>
      <c r="E81" s="105"/>
      <c r="F81" s="105"/>
      <c r="G81" s="105"/>
      <c r="H81" s="105"/>
      <c r="I81" s="105"/>
      <c r="J81" s="106"/>
      <c r="K81" s="105"/>
    </row>
    <row r="82" spans="1:11" ht="12.75">
      <c r="A82" s="102"/>
      <c r="B82" s="107"/>
      <c r="C82" s="108"/>
      <c r="D82" s="104"/>
      <c r="E82" s="105"/>
      <c r="F82" s="105"/>
      <c r="G82" s="105"/>
      <c r="H82" s="104"/>
      <c r="I82" s="105"/>
      <c r="J82" s="106"/>
      <c r="K82" s="105"/>
    </row>
    <row r="83" spans="1:11" ht="12.75">
      <c r="A83" s="109"/>
      <c r="B83" s="110"/>
      <c r="C83" s="110"/>
      <c r="D83" s="111"/>
      <c r="E83" s="112"/>
      <c r="F83" s="112"/>
      <c r="G83" s="112"/>
      <c r="H83" s="112"/>
      <c r="I83" s="112"/>
      <c r="J83" s="113"/>
      <c r="K83" s="112"/>
    </row>
    <row r="84" spans="1:11" ht="12.75">
      <c r="A84" s="109"/>
      <c r="B84" s="110"/>
      <c r="C84" s="110"/>
      <c r="D84" s="111"/>
      <c r="E84" s="112"/>
      <c r="F84" s="112"/>
      <c r="G84" s="112"/>
      <c r="H84" s="112"/>
      <c r="I84" s="112"/>
      <c r="J84" s="113"/>
      <c r="K84" s="114"/>
    </row>
    <row r="85" spans="1:11" ht="12.75">
      <c r="A85" s="115"/>
      <c r="B85" s="116"/>
      <c r="C85" s="116"/>
      <c r="D85" s="117"/>
      <c r="E85" s="117"/>
      <c r="F85" s="117"/>
      <c r="G85" s="117"/>
      <c r="H85" s="117"/>
      <c r="I85" s="118"/>
      <c r="J85" s="119"/>
      <c r="K85" s="120"/>
    </row>
    <row r="86" spans="1:11" ht="12.75">
      <c r="A86" s="121"/>
      <c r="B86" s="116"/>
      <c r="C86" s="116"/>
      <c r="D86" s="119"/>
      <c r="E86" s="122"/>
      <c r="F86" s="123"/>
      <c r="G86" s="122"/>
      <c r="H86" s="119"/>
      <c r="I86" s="118"/>
      <c r="J86" s="119"/>
      <c r="K86" s="120"/>
    </row>
    <row r="87" spans="1:11" ht="12.75">
      <c r="A87" s="124"/>
      <c r="B87" s="125"/>
      <c r="C87" s="125"/>
      <c r="D87" s="125"/>
      <c r="E87" s="125"/>
      <c r="F87" s="125"/>
      <c r="G87" s="125"/>
      <c r="H87" s="126"/>
      <c r="I87" s="127"/>
      <c r="J87" s="126"/>
      <c r="K87" s="126"/>
    </row>
    <row r="88" spans="1:11" ht="12.75">
      <c r="A88" s="115"/>
      <c r="B88" s="116"/>
      <c r="C88" s="116"/>
      <c r="D88" s="128"/>
      <c r="E88" s="128"/>
      <c r="F88" s="128"/>
      <c r="G88" s="128"/>
      <c r="H88" s="126"/>
      <c r="I88" s="127"/>
      <c r="J88" s="126"/>
      <c r="K88" s="126"/>
    </row>
    <row r="89" spans="1:11" ht="12.75">
      <c r="A89" s="115"/>
      <c r="B89" s="116"/>
      <c r="C89" s="116"/>
      <c r="D89" s="128"/>
      <c r="E89" s="128"/>
      <c r="F89" s="128"/>
      <c r="G89" s="128"/>
      <c r="H89" s="126"/>
      <c r="I89" s="127"/>
      <c r="J89" s="126"/>
      <c r="K89" s="126"/>
    </row>
    <row r="90" spans="1:11" ht="12.75">
      <c r="A90" s="105"/>
      <c r="B90" s="107"/>
      <c r="C90" s="105"/>
      <c r="D90" s="106"/>
      <c r="E90" s="106"/>
      <c r="F90" s="106"/>
      <c r="G90" s="106"/>
      <c r="H90" s="106"/>
      <c r="I90" s="106"/>
      <c r="J90" s="106"/>
      <c r="K90" s="105"/>
    </row>
    <row r="91" spans="1:11" ht="12.75">
      <c r="A91" s="105"/>
      <c r="B91" s="107"/>
      <c r="C91" s="105"/>
      <c r="D91" s="106"/>
      <c r="E91" s="106"/>
      <c r="F91" s="106"/>
      <c r="G91" s="106"/>
      <c r="H91" s="106"/>
      <c r="I91" s="106"/>
      <c r="J91" s="106"/>
      <c r="K91" s="105"/>
    </row>
    <row r="92" spans="1:11" ht="12.75">
      <c r="A92" s="105"/>
      <c r="B92" s="107"/>
      <c r="C92" s="105"/>
      <c r="D92" s="106"/>
      <c r="E92" s="106"/>
      <c r="F92" s="106"/>
      <c r="G92" s="106"/>
      <c r="H92" s="106"/>
      <c r="I92" s="106"/>
      <c r="J92" s="106"/>
      <c r="K92" s="105"/>
    </row>
    <row r="93" spans="1:11" ht="12.75">
      <c r="A93" s="105"/>
      <c r="B93" s="107"/>
      <c r="C93" s="105"/>
      <c r="D93" s="106"/>
      <c r="E93" s="106"/>
      <c r="F93" s="106"/>
      <c r="G93" s="106"/>
      <c r="H93" s="106"/>
      <c r="I93" s="106"/>
      <c r="J93" s="106"/>
      <c r="K93" s="105"/>
    </row>
    <row r="94" spans="1:11" ht="12.75">
      <c r="A94" s="105"/>
      <c r="B94" s="107"/>
      <c r="C94" s="105"/>
      <c r="D94" s="106"/>
      <c r="E94" s="106"/>
      <c r="F94" s="106"/>
      <c r="G94" s="106"/>
      <c r="H94" s="106"/>
      <c r="I94" s="106"/>
      <c r="J94" s="106"/>
      <c r="K94" s="105"/>
    </row>
    <row r="95" spans="5:9" ht="12.75">
      <c r="E95" s="11"/>
      <c r="F95" s="11"/>
      <c r="G95" s="11"/>
      <c r="H95" s="11"/>
      <c r="I95" s="11"/>
    </row>
    <row r="96" spans="5:9" ht="12.75">
      <c r="E96" s="11"/>
      <c r="F96" s="11"/>
      <c r="G96" s="11"/>
      <c r="H96" s="11"/>
      <c r="I96" s="11"/>
    </row>
    <row r="97" spans="5:9" ht="12.75">
      <c r="E97" s="11"/>
      <c r="F97" s="11"/>
      <c r="G97" s="11"/>
      <c r="H97" s="11"/>
      <c r="I97" s="11"/>
    </row>
    <row r="98" spans="5:9" ht="12.75">
      <c r="E98" s="11"/>
      <c r="F98" s="11"/>
      <c r="G98" s="11"/>
      <c r="H98" s="11"/>
      <c r="I98" s="11"/>
    </row>
    <row r="99" spans="5:9" ht="12.75">
      <c r="E99" s="11"/>
      <c r="F99" s="11"/>
      <c r="G99" s="11"/>
      <c r="H99" s="11"/>
      <c r="I99" s="11"/>
    </row>
    <row r="100" spans="5:9" ht="12.75">
      <c r="E100" s="11"/>
      <c r="F100" s="11"/>
      <c r="G100" s="11"/>
      <c r="H100" s="11"/>
      <c r="I100" s="11"/>
    </row>
    <row r="101" spans="5:9" ht="12.75">
      <c r="E101" s="11"/>
      <c r="F101" s="11"/>
      <c r="G101" s="11"/>
      <c r="H101" s="11"/>
      <c r="I101" s="11"/>
    </row>
    <row r="102" spans="5:9" ht="12.75">
      <c r="E102" s="11"/>
      <c r="F102" s="11"/>
      <c r="G102" s="11"/>
      <c r="H102" s="11"/>
      <c r="I102" s="11"/>
    </row>
    <row r="103" spans="5:9" ht="12.75">
      <c r="E103" s="11"/>
      <c r="F103" s="11"/>
      <c r="G103" s="11"/>
      <c r="H103" s="11"/>
      <c r="I103" s="11"/>
    </row>
    <row r="104" spans="5:9" ht="12.75">
      <c r="E104" s="11"/>
      <c r="F104" s="11"/>
      <c r="G104" s="11"/>
      <c r="H104" s="11"/>
      <c r="I104" s="11"/>
    </row>
    <row r="105" spans="5:9" ht="12.75">
      <c r="E105" s="11"/>
      <c r="F105" s="11"/>
      <c r="G105" s="11"/>
      <c r="H105" s="11"/>
      <c r="I105" s="11"/>
    </row>
    <row r="106" spans="5:9" ht="12.75">
      <c r="E106" s="11"/>
      <c r="F106" s="11"/>
      <c r="G106" s="11"/>
      <c r="H106" s="11"/>
      <c r="I106" s="11"/>
    </row>
    <row r="107" spans="5:9" ht="12.75">
      <c r="E107" s="11"/>
      <c r="F107" s="11"/>
      <c r="G107" s="11"/>
      <c r="H107" s="11"/>
      <c r="I107" s="11"/>
    </row>
    <row r="108" spans="5:9" ht="12.75">
      <c r="E108" s="11"/>
      <c r="F108" s="11"/>
      <c r="G108" s="11"/>
      <c r="H108" s="11"/>
      <c r="I108" s="11"/>
    </row>
    <row r="109" spans="5:9" ht="12.75">
      <c r="E109" s="11"/>
      <c r="F109" s="11"/>
      <c r="G109" s="11"/>
      <c r="H109" s="11"/>
      <c r="I109" s="11"/>
    </row>
    <row r="110" spans="5:9" ht="12.75">
      <c r="E110" s="11"/>
      <c r="F110" s="11"/>
      <c r="G110" s="11"/>
      <c r="H110" s="11"/>
      <c r="I110" s="11"/>
    </row>
    <row r="111" spans="5:9" ht="12.75">
      <c r="E111" s="11"/>
      <c r="F111" s="11"/>
      <c r="G111" s="11"/>
      <c r="H111" s="11"/>
      <c r="I111" s="11"/>
    </row>
    <row r="112" spans="5:9" ht="12.75">
      <c r="E112" s="11"/>
      <c r="F112" s="11"/>
      <c r="G112" s="11"/>
      <c r="H112" s="11"/>
      <c r="I112" s="11"/>
    </row>
    <row r="113" spans="5:9" ht="12.75">
      <c r="E113" s="11"/>
      <c r="F113" s="11"/>
      <c r="G113" s="11"/>
      <c r="H113" s="11"/>
      <c r="I113" s="11"/>
    </row>
    <row r="114" spans="5:9" ht="12.75">
      <c r="E114" s="11"/>
      <c r="F114" s="11"/>
      <c r="G114" s="11"/>
      <c r="H114" s="11"/>
      <c r="I114" s="11"/>
    </row>
    <row r="115" spans="5:9" ht="12.75">
      <c r="E115" s="11"/>
      <c r="F115" s="11"/>
      <c r="G115" s="11"/>
      <c r="H115" s="11"/>
      <c r="I115" s="11"/>
    </row>
    <row r="116" spans="5:9" ht="12.75">
      <c r="E116" s="11"/>
      <c r="F116" s="11"/>
      <c r="G116" s="11"/>
      <c r="H116" s="11"/>
      <c r="I116" s="11"/>
    </row>
    <row r="117" spans="5:9" ht="12.75">
      <c r="E117" s="11"/>
      <c r="F117" s="11"/>
      <c r="G117" s="11"/>
      <c r="H117" s="11"/>
      <c r="I117" s="11"/>
    </row>
    <row r="118" spans="5:9" ht="12.75">
      <c r="E118" s="11"/>
      <c r="F118" s="11"/>
      <c r="G118" s="11"/>
      <c r="H118" s="11"/>
      <c r="I118" s="11"/>
    </row>
    <row r="119" spans="5:9" ht="12.75">
      <c r="E119" s="11"/>
      <c r="F119" s="11"/>
      <c r="G119" s="11"/>
      <c r="H119" s="11"/>
      <c r="I119" s="11"/>
    </row>
    <row r="120" spans="5:9" ht="12.75">
      <c r="E120" s="11"/>
      <c r="F120" s="11"/>
      <c r="G120" s="11"/>
      <c r="H120" s="11"/>
      <c r="I120" s="11"/>
    </row>
    <row r="121" spans="5:9" ht="12.75">
      <c r="E121" s="11"/>
      <c r="F121" s="11"/>
      <c r="G121" s="11"/>
      <c r="H121" s="11"/>
      <c r="I121" s="11"/>
    </row>
    <row r="122" spans="5:9" ht="12.75">
      <c r="E122" s="11"/>
      <c r="F122" s="11"/>
      <c r="G122" s="11"/>
      <c r="H122" s="11"/>
      <c r="I122" s="11"/>
    </row>
    <row r="123" spans="5:9" ht="12.75">
      <c r="E123" s="11"/>
      <c r="F123" s="11"/>
      <c r="G123" s="11"/>
      <c r="H123" s="11"/>
      <c r="I123" s="11"/>
    </row>
    <row r="124" spans="5:9" ht="12.75">
      <c r="E124" s="11"/>
      <c r="F124" s="11"/>
      <c r="G124" s="11"/>
      <c r="H124" s="11"/>
      <c r="I124" s="11"/>
    </row>
    <row r="125" spans="5:9" ht="12.75">
      <c r="E125" s="11"/>
      <c r="F125" s="11"/>
      <c r="G125" s="11"/>
      <c r="H125" s="11"/>
      <c r="I125" s="11"/>
    </row>
    <row r="126" spans="5:9" ht="12.75">
      <c r="E126" s="11"/>
      <c r="F126" s="11"/>
      <c r="G126" s="11"/>
      <c r="H126" s="11"/>
      <c r="I126" s="11"/>
    </row>
    <row r="127" spans="5:9" ht="12.75">
      <c r="E127" s="11"/>
      <c r="F127" s="11"/>
      <c r="G127" s="11"/>
      <c r="H127" s="11"/>
      <c r="I127" s="11"/>
    </row>
    <row r="128" spans="5:9" ht="12.75">
      <c r="E128" s="11"/>
      <c r="F128" s="11"/>
      <c r="G128" s="11"/>
      <c r="H128" s="11"/>
      <c r="I128" s="11"/>
    </row>
    <row r="129" spans="5:9" ht="12.75">
      <c r="E129" s="11"/>
      <c r="F129" s="11"/>
      <c r="G129" s="11"/>
      <c r="H129" s="11"/>
      <c r="I129" s="11"/>
    </row>
    <row r="130" spans="5:9" ht="12.75">
      <c r="E130" s="11"/>
      <c r="F130" s="11"/>
      <c r="G130" s="11"/>
      <c r="H130" s="11"/>
      <c r="I130" s="11"/>
    </row>
    <row r="131" spans="5:9" ht="12.75">
      <c r="E131" s="11"/>
      <c r="F131" s="11"/>
      <c r="G131" s="11"/>
      <c r="H131" s="11"/>
      <c r="I131" s="11"/>
    </row>
    <row r="132" spans="5:9" ht="12.75">
      <c r="E132" s="11"/>
      <c r="F132" s="11"/>
      <c r="G132" s="11"/>
      <c r="H132" s="11"/>
      <c r="I132" s="11"/>
    </row>
    <row r="133" spans="5:9" ht="12.75">
      <c r="E133" s="11"/>
      <c r="F133" s="11"/>
      <c r="G133" s="11"/>
      <c r="H133" s="11"/>
      <c r="I133" s="11"/>
    </row>
    <row r="134" spans="5:9" ht="12.75">
      <c r="E134" s="11"/>
      <c r="F134" s="11"/>
      <c r="G134" s="11"/>
      <c r="H134" s="11"/>
      <c r="I134" s="11"/>
    </row>
    <row r="135" spans="5:9" ht="12.75">
      <c r="E135" s="11"/>
      <c r="F135" s="11"/>
      <c r="G135" s="11"/>
      <c r="H135" s="11"/>
      <c r="I135" s="11"/>
    </row>
    <row r="136" spans="5:9" ht="12.75">
      <c r="E136" s="11"/>
      <c r="F136" s="11"/>
      <c r="G136" s="11"/>
      <c r="H136" s="11"/>
      <c r="I136" s="11"/>
    </row>
    <row r="137" spans="5:9" ht="12.75">
      <c r="E137" s="11"/>
      <c r="F137" s="11"/>
      <c r="G137" s="11"/>
      <c r="H137" s="11"/>
      <c r="I137" s="11"/>
    </row>
    <row r="138" spans="5:9" ht="12.75">
      <c r="E138" s="11"/>
      <c r="F138" s="11"/>
      <c r="G138" s="11"/>
      <c r="H138" s="11"/>
      <c r="I138" s="11"/>
    </row>
    <row r="139" spans="5:9" ht="12.75">
      <c r="E139" s="11"/>
      <c r="F139" s="11"/>
      <c r="G139" s="11"/>
      <c r="H139" s="11"/>
      <c r="I139" s="11"/>
    </row>
    <row r="140" spans="5:9" ht="12.75">
      <c r="E140" s="11"/>
      <c r="F140" s="11"/>
      <c r="G140" s="11"/>
      <c r="H140" s="11"/>
      <c r="I140" s="11"/>
    </row>
    <row r="141" spans="5:9" ht="12.75">
      <c r="E141" s="11"/>
      <c r="F141" s="11"/>
      <c r="G141" s="11"/>
      <c r="H141" s="11"/>
      <c r="I141" s="11"/>
    </row>
    <row r="142" spans="5:9" ht="12.75">
      <c r="E142" s="11"/>
      <c r="F142" s="11"/>
      <c r="G142" s="11"/>
      <c r="H142" s="11"/>
      <c r="I142" s="11"/>
    </row>
    <row r="143" spans="5:9" ht="12.75">
      <c r="E143" s="11"/>
      <c r="F143" s="11"/>
      <c r="G143" s="11"/>
      <c r="H143" s="11"/>
      <c r="I143" s="11"/>
    </row>
    <row r="144" spans="5:9" ht="12.75">
      <c r="E144" s="11"/>
      <c r="F144" s="11"/>
      <c r="G144" s="11"/>
      <c r="H144" s="11"/>
      <c r="I144" s="11"/>
    </row>
    <row r="145" spans="5:9" ht="12.75">
      <c r="E145" s="11"/>
      <c r="F145" s="11"/>
      <c r="G145" s="11"/>
      <c r="H145" s="11"/>
      <c r="I145" s="11"/>
    </row>
    <row r="146" spans="5:9" ht="12.75">
      <c r="E146" s="11"/>
      <c r="F146" s="11"/>
      <c r="G146" s="11"/>
      <c r="H146" s="11"/>
      <c r="I146" s="11"/>
    </row>
    <row r="147" spans="5:9" ht="12.75">
      <c r="E147" s="11"/>
      <c r="F147" s="11"/>
      <c r="G147" s="11"/>
      <c r="H147" s="11"/>
      <c r="I147" s="11"/>
    </row>
    <row r="148" spans="5:9" ht="12.75">
      <c r="E148" s="11"/>
      <c r="F148" s="11"/>
      <c r="G148" s="11"/>
      <c r="H148" s="11"/>
      <c r="I148" s="11"/>
    </row>
    <row r="149" spans="5:9" ht="12.75">
      <c r="E149" s="11"/>
      <c r="F149" s="11"/>
      <c r="G149" s="11"/>
      <c r="H149" s="11"/>
      <c r="I149" s="11"/>
    </row>
    <row r="150" spans="5:9" ht="12.75">
      <c r="E150" s="11"/>
      <c r="F150" s="11"/>
      <c r="G150" s="11"/>
      <c r="H150" s="11"/>
      <c r="I150" s="11"/>
    </row>
    <row r="151" spans="5:9" ht="12.75">
      <c r="E151" s="11"/>
      <c r="F151" s="11"/>
      <c r="G151" s="11"/>
      <c r="H151" s="11"/>
      <c r="I151" s="11"/>
    </row>
    <row r="152" spans="5:9" ht="12.75">
      <c r="E152" s="11"/>
      <c r="F152" s="11"/>
      <c r="G152" s="11"/>
      <c r="H152" s="11"/>
      <c r="I152" s="11"/>
    </row>
    <row r="153" spans="5:9" ht="12.75">
      <c r="E153" s="11"/>
      <c r="F153" s="11"/>
      <c r="G153" s="11"/>
      <c r="H153" s="11"/>
      <c r="I153" s="11"/>
    </row>
    <row r="154" spans="5:9" ht="12.75">
      <c r="E154" s="11"/>
      <c r="F154" s="11"/>
      <c r="G154" s="11"/>
      <c r="H154" s="11"/>
      <c r="I154" s="11"/>
    </row>
    <row r="155" spans="5:9" ht="12.75">
      <c r="E155" s="11"/>
      <c r="F155" s="11"/>
      <c r="G155" s="11"/>
      <c r="H155" s="11"/>
      <c r="I155" s="11"/>
    </row>
    <row r="156" spans="5:9" ht="12.75">
      <c r="E156" s="11"/>
      <c r="F156" s="11"/>
      <c r="G156" s="11"/>
      <c r="H156" s="11"/>
      <c r="I156" s="11"/>
    </row>
    <row r="157" spans="5:9" ht="12.75">
      <c r="E157" s="11"/>
      <c r="F157" s="11"/>
      <c r="G157" s="11"/>
      <c r="H157" s="11"/>
      <c r="I157" s="11"/>
    </row>
    <row r="158" spans="5:9" ht="12.75">
      <c r="E158" s="11"/>
      <c r="F158" s="11"/>
      <c r="G158" s="11"/>
      <c r="H158" s="11"/>
      <c r="I158" s="11"/>
    </row>
    <row r="159" spans="5:9" ht="12.75">
      <c r="E159" s="11"/>
      <c r="F159" s="11"/>
      <c r="G159" s="11"/>
      <c r="H159" s="11"/>
      <c r="I159" s="11"/>
    </row>
    <row r="160" spans="5:9" ht="12.75">
      <c r="E160" s="11"/>
      <c r="F160" s="11"/>
      <c r="G160" s="11"/>
      <c r="H160" s="11"/>
      <c r="I160" s="11"/>
    </row>
    <row r="161" spans="5:9" ht="12.75">
      <c r="E161" s="11"/>
      <c r="F161" s="11"/>
      <c r="G161" s="11"/>
      <c r="H161" s="11"/>
      <c r="I161" s="11"/>
    </row>
    <row r="162" spans="5:9" ht="12.75">
      <c r="E162" s="11"/>
      <c r="F162" s="11"/>
      <c r="G162" s="11"/>
      <c r="H162" s="11"/>
      <c r="I162" s="11"/>
    </row>
    <row r="163" spans="5:9" ht="12.75">
      <c r="E163" s="11"/>
      <c r="F163" s="11"/>
      <c r="G163" s="11"/>
      <c r="H163" s="11"/>
      <c r="I163" s="11"/>
    </row>
    <row r="164" spans="5:9" ht="12.75">
      <c r="E164" s="11"/>
      <c r="F164" s="11"/>
      <c r="G164" s="11"/>
      <c r="H164" s="11"/>
      <c r="I164" s="11"/>
    </row>
    <row r="165" spans="5:9" ht="12.75">
      <c r="E165" s="11"/>
      <c r="F165" s="11"/>
      <c r="G165" s="11"/>
      <c r="H165" s="11"/>
      <c r="I165" s="11"/>
    </row>
    <row r="166" spans="5:9" ht="12.75">
      <c r="E166" s="11"/>
      <c r="F166" s="11"/>
      <c r="G166" s="11"/>
      <c r="H166" s="11"/>
      <c r="I166" s="11"/>
    </row>
    <row r="167" spans="5:9" ht="12.75">
      <c r="E167" s="11"/>
      <c r="F167" s="11"/>
      <c r="G167" s="11"/>
      <c r="H167" s="11"/>
      <c r="I167" s="11"/>
    </row>
    <row r="168" spans="5:9" ht="12.75">
      <c r="E168" s="11"/>
      <c r="F168" s="11"/>
      <c r="G168" s="11"/>
      <c r="H168" s="11"/>
      <c r="I168" s="11"/>
    </row>
  </sheetData>
  <sheetProtection/>
  <mergeCells count="6">
    <mergeCell ref="A20:K20"/>
    <mergeCell ref="A21:K21"/>
    <mergeCell ref="A79:K79"/>
    <mergeCell ref="A80:K80"/>
    <mergeCell ref="A1:K1"/>
    <mergeCell ref="A2:K2"/>
  </mergeCells>
  <printOptions/>
  <pageMargins left="0.7874015748031497" right="0.7480314960629921" top="0.984251968503937" bottom="0.984251968503937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19"/>
      <c r="B3" s="7"/>
      <c r="C3" s="7"/>
      <c r="D3" s="7"/>
      <c r="E3" s="7"/>
      <c r="F3" s="12" t="s">
        <v>76</v>
      </c>
      <c r="G3" s="12" t="s">
        <v>77</v>
      </c>
      <c r="H3" s="12" t="str">
        <f>+G3</f>
        <v>CONTRACREDITO</v>
      </c>
      <c r="I3" s="12" t="str">
        <f>+H3</f>
        <v>CONTRACREDITO</v>
      </c>
      <c r="J3" s="12" t="s">
        <v>78</v>
      </c>
      <c r="K3" s="12" t="str">
        <f>+J3</f>
        <v>ADICIONES</v>
      </c>
      <c r="L3" s="12" t="s">
        <v>79</v>
      </c>
      <c r="M3" s="7" t="str">
        <f>+L3</f>
        <v>CREDITOS</v>
      </c>
      <c r="N3" s="7" t="str">
        <f>+M3</f>
        <v>CREDITOS</v>
      </c>
      <c r="O3" s="31" t="s">
        <v>28</v>
      </c>
      <c r="R3" t="s">
        <v>82</v>
      </c>
      <c r="S3" t="s">
        <v>78</v>
      </c>
      <c r="T3" t="s">
        <v>79</v>
      </c>
      <c r="U3" t="s">
        <v>83</v>
      </c>
      <c r="V3" t="s">
        <v>26</v>
      </c>
      <c r="W3" s="16" t="s">
        <v>96</v>
      </c>
    </row>
    <row r="4" spans="1:23" ht="63.75">
      <c r="A4" s="29" t="s">
        <v>3</v>
      </c>
      <c r="B4" s="24" t="s">
        <v>6</v>
      </c>
      <c r="C4" s="25">
        <v>900</v>
      </c>
      <c r="D4" s="26">
        <v>1</v>
      </c>
      <c r="E4" s="27" t="s">
        <v>12</v>
      </c>
      <c r="F4" s="21">
        <f>1350000000</f>
        <v>1350000000</v>
      </c>
      <c r="G4" s="38">
        <v>-2572702</v>
      </c>
      <c r="H4" s="39">
        <v>-920388624</v>
      </c>
      <c r="I4" s="8"/>
      <c r="J4" s="8"/>
      <c r="K4" s="8"/>
      <c r="L4" s="8"/>
      <c r="M4" s="8"/>
      <c r="N4" s="8"/>
      <c r="O4" s="8">
        <f aca="true" t="shared" si="0" ref="O4:O17">SUM(F4:N4)</f>
        <v>427038674</v>
      </c>
      <c r="P4" t="s">
        <v>80</v>
      </c>
      <c r="Q4" t="s">
        <v>81</v>
      </c>
      <c r="R4" s="11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11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29" t="s">
        <v>3</v>
      </c>
      <c r="B5" s="24" t="s">
        <v>6</v>
      </c>
      <c r="C5" s="25">
        <f>+C4</f>
        <v>900</v>
      </c>
      <c r="D5" s="26">
        <v>2</v>
      </c>
      <c r="E5" s="27" t="s">
        <v>13</v>
      </c>
      <c r="F5" s="18">
        <f>350000000</f>
        <v>350000000</v>
      </c>
      <c r="G5" s="40">
        <v>-23894914</v>
      </c>
      <c r="H5" s="37">
        <v>-169213677</v>
      </c>
      <c r="I5" s="8"/>
      <c r="J5" s="8"/>
      <c r="K5" s="8"/>
      <c r="L5" s="8"/>
      <c r="M5" s="8"/>
      <c r="N5" s="8"/>
      <c r="O5" s="8">
        <f t="shared" si="0"/>
        <v>156891409</v>
      </c>
      <c r="P5" t="s">
        <v>84</v>
      </c>
      <c r="Q5" t="s">
        <v>85</v>
      </c>
      <c r="R5" s="11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11">
        <f t="shared" si="1"/>
        <v>2184254031</v>
      </c>
      <c r="W5" s="1">
        <f>408966674+156891409+198574475+223543821+1135936327</f>
        <v>2123912706</v>
      </c>
    </row>
    <row r="6" spans="1:23" ht="42.75">
      <c r="A6" s="29" t="s">
        <v>3</v>
      </c>
      <c r="B6" s="24" t="s">
        <v>6</v>
      </c>
      <c r="C6" s="25">
        <v>900</v>
      </c>
      <c r="D6" s="26">
        <v>3</v>
      </c>
      <c r="E6" s="27" t="s">
        <v>25</v>
      </c>
      <c r="F6" s="18">
        <v>300000000</v>
      </c>
      <c r="G6" s="40">
        <v>0</v>
      </c>
      <c r="H6" s="37">
        <v>-600906843</v>
      </c>
      <c r="I6" s="8">
        <v>-518682</v>
      </c>
      <c r="J6" s="35">
        <v>500000000</v>
      </c>
      <c r="K6" s="8"/>
      <c r="L6" s="8"/>
      <c r="M6" s="8"/>
      <c r="N6" s="8"/>
      <c r="O6" s="8">
        <f t="shared" si="0"/>
        <v>198574475</v>
      </c>
      <c r="P6" t="s">
        <v>86</v>
      </c>
      <c r="Q6" t="s">
        <v>87</v>
      </c>
      <c r="R6" s="11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11">
        <f t="shared" si="1"/>
        <v>1877233369</v>
      </c>
      <c r="W6" s="1">
        <v>1877233207</v>
      </c>
    </row>
    <row r="7" spans="1:23" ht="32.25">
      <c r="A7" s="29" t="s">
        <v>3</v>
      </c>
      <c r="B7" s="24" t="s">
        <v>7</v>
      </c>
      <c r="C7" s="25">
        <v>900</v>
      </c>
      <c r="D7" s="26">
        <v>1</v>
      </c>
      <c r="E7" s="27" t="s">
        <v>14</v>
      </c>
      <c r="F7" s="18">
        <v>3677074400</v>
      </c>
      <c r="G7" s="17">
        <v>0</v>
      </c>
      <c r="H7" s="37">
        <v>-4595103399</v>
      </c>
      <c r="I7" s="8"/>
      <c r="J7" s="35">
        <v>918028999</v>
      </c>
      <c r="K7" s="8"/>
      <c r="L7" s="8"/>
      <c r="M7" s="8"/>
      <c r="N7" s="8"/>
      <c r="O7" s="8">
        <f t="shared" si="0"/>
        <v>0</v>
      </c>
      <c r="P7" t="s">
        <v>88</v>
      </c>
      <c r="Q7" t="s">
        <v>89</v>
      </c>
      <c r="R7" s="11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11">
        <f t="shared" si="1"/>
        <v>2562562737</v>
      </c>
      <c r="W7" s="1">
        <f>319998529+2173142971</f>
        <v>2493141500</v>
      </c>
    </row>
    <row r="8" spans="1:23" ht="32.25">
      <c r="A8" s="29" t="s">
        <v>3</v>
      </c>
      <c r="B8" s="24" t="s">
        <v>7</v>
      </c>
      <c r="C8" s="25">
        <v>900</v>
      </c>
      <c r="D8" s="26">
        <v>2</v>
      </c>
      <c r="E8" s="27" t="s">
        <v>15</v>
      </c>
      <c r="F8" s="18">
        <v>1199818416</v>
      </c>
      <c r="G8" s="18">
        <v>0</v>
      </c>
      <c r="H8" s="37">
        <v>-2566309866</v>
      </c>
      <c r="I8" s="8"/>
      <c r="J8" s="35">
        <v>1393598524</v>
      </c>
      <c r="K8" s="8"/>
      <c r="L8" s="8"/>
      <c r="M8" s="8"/>
      <c r="N8" s="8"/>
      <c r="O8" s="8">
        <f t="shared" si="0"/>
        <v>27107074</v>
      </c>
      <c r="P8" t="s">
        <v>90</v>
      </c>
      <c r="Q8" t="s">
        <v>91</v>
      </c>
      <c r="R8" s="11">
        <f>+F15</f>
        <v>700000000</v>
      </c>
      <c r="S8" s="1">
        <f>+J15</f>
        <v>900000000</v>
      </c>
      <c r="T8" s="1">
        <f>+L32</f>
        <v>1445581568</v>
      </c>
      <c r="U8" s="11">
        <f>+G15</f>
        <v>-1435581568</v>
      </c>
      <c r="V8" s="11">
        <f t="shared" si="1"/>
        <v>1610000000</v>
      </c>
      <c r="W8" s="1">
        <f>164418432+1398378737</f>
        <v>1562797169</v>
      </c>
    </row>
    <row r="9" spans="1:23" ht="42.75">
      <c r="A9" s="29" t="s">
        <v>3</v>
      </c>
      <c r="B9" s="24" t="s">
        <v>7</v>
      </c>
      <c r="C9" s="25">
        <v>900</v>
      </c>
      <c r="D9" s="26">
        <v>3</v>
      </c>
      <c r="E9" s="27" t="s">
        <v>16</v>
      </c>
      <c r="F9" s="18">
        <v>1528730952</v>
      </c>
      <c r="G9" s="18">
        <v>0</v>
      </c>
      <c r="H9" s="37">
        <v>-2648057344</v>
      </c>
      <c r="I9" s="8"/>
      <c r="J9" s="35">
        <v>1553352672</v>
      </c>
      <c r="K9" s="8"/>
      <c r="L9" s="8"/>
      <c r="M9" s="8"/>
      <c r="N9" s="8"/>
      <c r="O9" s="8">
        <f t="shared" si="0"/>
        <v>434026280</v>
      </c>
      <c r="P9" t="s">
        <v>92</v>
      </c>
      <c r="Q9" t="s">
        <v>93</v>
      </c>
      <c r="R9" s="11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11">
        <f t="shared" si="1"/>
        <v>432039134</v>
      </c>
      <c r="W9" s="1">
        <f>63924612+321140379</f>
        <v>385064991</v>
      </c>
    </row>
    <row r="10" spans="1:23" ht="42.75">
      <c r="A10" s="29" t="s">
        <v>3</v>
      </c>
      <c r="B10" s="24" t="s">
        <v>7</v>
      </c>
      <c r="C10" s="25">
        <v>900</v>
      </c>
      <c r="D10" s="26">
        <v>4</v>
      </c>
      <c r="E10" s="27" t="s">
        <v>17</v>
      </c>
      <c r="F10" s="18">
        <v>1073210483</v>
      </c>
      <c r="G10" s="18">
        <v>0</v>
      </c>
      <c r="H10" s="37">
        <v>-1877233369</v>
      </c>
      <c r="I10" s="8"/>
      <c r="J10" s="35">
        <v>804022886</v>
      </c>
      <c r="K10" s="8"/>
      <c r="L10" s="8"/>
      <c r="M10" s="8"/>
      <c r="N10" s="8"/>
      <c r="O10" s="8">
        <f t="shared" si="0"/>
        <v>0</v>
      </c>
      <c r="P10" t="s">
        <v>94</v>
      </c>
      <c r="Q10" t="s">
        <v>46</v>
      </c>
      <c r="R10" s="11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11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29" t="s">
        <v>3</v>
      </c>
      <c r="B11" s="24" t="s">
        <v>8</v>
      </c>
      <c r="C11" s="25">
        <v>900</v>
      </c>
      <c r="D11" s="26">
        <v>1</v>
      </c>
      <c r="E11" s="27" t="s">
        <v>18</v>
      </c>
      <c r="F11" s="18">
        <v>289000000</v>
      </c>
      <c r="G11" s="40">
        <v>-320465303</v>
      </c>
      <c r="H11" s="37">
        <v>-4610085</v>
      </c>
      <c r="I11" s="8"/>
      <c r="J11" s="35">
        <v>100000000</v>
      </c>
      <c r="K11" s="8"/>
      <c r="L11" s="8"/>
      <c r="M11" s="8"/>
      <c r="N11" s="8"/>
      <c r="O11" s="8">
        <f t="shared" si="0"/>
        <v>63924612</v>
      </c>
      <c r="Q11" t="s">
        <v>95</v>
      </c>
      <c r="R11" s="11">
        <f>SUM(R4:R10)</f>
        <v>17250332312</v>
      </c>
      <c r="S11" s="11">
        <f>SUM(S4:S10)</f>
        <v>14633268424</v>
      </c>
      <c r="T11" s="11">
        <f>SUM(T4:T10)</f>
        <v>25367251582</v>
      </c>
      <c r="U11" s="11">
        <f>SUM(U4:U10)</f>
        <v>-25367251582</v>
      </c>
      <c r="V11" s="11">
        <f t="shared" si="1"/>
        <v>31883600736</v>
      </c>
      <c r="W11" s="11">
        <f>SUM(W4:W10)</f>
        <v>31023133223</v>
      </c>
    </row>
    <row r="12" spans="1:23" ht="21.75">
      <c r="A12" s="29" t="s">
        <v>3</v>
      </c>
      <c r="B12" s="24" t="s">
        <v>8</v>
      </c>
      <c r="C12" s="25">
        <v>900</v>
      </c>
      <c r="D12" s="26">
        <v>2</v>
      </c>
      <c r="E12" s="27" t="s">
        <v>19</v>
      </c>
      <c r="F12" s="18">
        <v>1000000000</v>
      </c>
      <c r="G12" s="18">
        <v>-1948357768</v>
      </c>
      <c r="H12" s="22">
        <v>-2855109</v>
      </c>
      <c r="I12" s="8"/>
      <c r="J12" s="35">
        <v>1000000000</v>
      </c>
      <c r="K12" s="8"/>
      <c r="L12" s="8"/>
      <c r="M12" s="8"/>
      <c r="N12" s="8"/>
      <c r="O12" s="8">
        <f t="shared" si="0"/>
        <v>48787123</v>
      </c>
      <c r="T12" s="1"/>
      <c r="U12" s="11"/>
      <c r="V12" s="11"/>
      <c r="W12" s="4" t="s">
        <v>1</v>
      </c>
    </row>
    <row r="13" spans="1:23" ht="32.25">
      <c r="A13" s="29" t="s">
        <v>3</v>
      </c>
      <c r="B13" s="24" t="s">
        <v>9</v>
      </c>
      <c r="C13" s="25">
        <v>900</v>
      </c>
      <c r="D13" s="26">
        <v>1</v>
      </c>
      <c r="E13" s="27" t="s">
        <v>20</v>
      </c>
      <c r="F13" s="18">
        <v>2132498061</v>
      </c>
      <c r="G13" s="18">
        <v>-1310392615</v>
      </c>
      <c r="H13" s="22">
        <v>-5190697</v>
      </c>
      <c r="I13" s="8"/>
      <c r="J13" s="35">
        <v>300000000</v>
      </c>
      <c r="K13" s="8"/>
      <c r="L13" s="8"/>
      <c r="M13" s="8"/>
      <c r="N13" s="8"/>
      <c r="O13" s="8">
        <f t="shared" si="0"/>
        <v>1116914749</v>
      </c>
      <c r="T13" s="11"/>
      <c r="V13" s="11"/>
      <c r="W13" s="1" t="e">
        <f>+W12-W11</f>
        <v>#VALUE!</v>
      </c>
    </row>
    <row r="14" spans="1:23" ht="53.25">
      <c r="A14" s="29" t="s">
        <v>3</v>
      </c>
      <c r="B14" s="24" t="s">
        <v>9</v>
      </c>
      <c r="C14" s="25">
        <v>900</v>
      </c>
      <c r="D14" s="26">
        <v>2</v>
      </c>
      <c r="E14" s="27" t="s">
        <v>21</v>
      </c>
      <c r="F14" s="18">
        <v>520000000</v>
      </c>
      <c r="G14" s="40">
        <v>-2114195091</v>
      </c>
      <c r="H14" s="37">
        <v>-469117</v>
      </c>
      <c r="I14" s="8"/>
      <c r="J14" s="35">
        <v>1914662737</v>
      </c>
      <c r="K14" s="8"/>
      <c r="L14" s="8"/>
      <c r="M14" s="8"/>
      <c r="N14" s="8"/>
      <c r="O14" s="8">
        <f t="shared" si="0"/>
        <v>319998529</v>
      </c>
      <c r="V14" s="11"/>
      <c r="W14" s="1"/>
    </row>
    <row r="15" spans="1:23" ht="42.75">
      <c r="A15" s="29" t="s">
        <v>3</v>
      </c>
      <c r="B15" s="24" t="s">
        <v>10</v>
      </c>
      <c r="C15" s="25">
        <v>900</v>
      </c>
      <c r="D15" s="26">
        <v>1</v>
      </c>
      <c r="E15" s="27" t="s">
        <v>22</v>
      </c>
      <c r="F15" s="18">
        <v>700000000</v>
      </c>
      <c r="G15" s="40">
        <v>-1435581568</v>
      </c>
      <c r="H15" s="22">
        <v>0</v>
      </c>
      <c r="I15" s="8"/>
      <c r="J15" s="35">
        <v>900000000</v>
      </c>
      <c r="K15" s="8"/>
      <c r="L15" s="8"/>
      <c r="M15" s="8"/>
      <c r="N15" s="8"/>
      <c r="O15" s="8">
        <f t="shared" si="0"/>
        <v>164418432</v>
      </c>
      <c r="V15" s="11"/>
      <c r="W15" s="1"/>
    </row>
    <row r="16" spans="1:23" ht="53.25">
      <c r="A16" s="29" t="s">
        <v>3</v>
      </c>
      <c r="B16" s="24" t="s">
        <v>11</v>
      </c>
      <c r="C16" s="25">
        <v>900</v>
      </c>
      <c r="D16" s="26">
        <v>1</v>
      </c>
      <c r="E16" s="28" t="s">
        <v>23</v>
      </c>
      <c r="F16" s="18">
        <f>+'[1]Gastos 2016'!$B$16</f>
        <v>250000000</v>
      </c>
      <c r="G16" s="18">
        <v>-573306</v>
      </c>
      <c r="H16" s="22">
        <v>-141124746</v>
      </c>
      <c r="I16" s="8"/>
      <c r="J16" s="8"/>
      <c r="K16" s="8"/>
      <c r="L16" s="8"/>
      <c r="M16" s="8"/>
      <c r="N16" s="8"/>
      <c r="O16" s="8">
        <f t="shared" si="0"/>
        <v>108301948</v>
      </c>
      <c r="V16" s="11"/>
      <c r="W16" s="1"/>
    </row>
    <row r="17" spans="1:23" ht="32.25">
      <c r="A17" s="29" t="s">
        <v>3</v>
      </c>
      <c r="B17" s="24" t="s">
        <v>11</v>
      </c>
      <c r="C17" s="25">
        <v>900</v>
      </c>
      <c r="D17" s="26">
        <v>2</v>
      </c>
      <c r="E17" s="28" t="s">
        <v>24</v>
      </c>
      <c r="F17" s="18">
        <v>200000000</v>
      </c>
      <c r="G17" s="18">
        <v>-3856237256</v>
      </c>
      <c r="H17" s="22">
        <v>-1050578</v>
      </c>
      <c r="I17" s="8"/>
      <c r="J17" s="35">
        <v>3728574777</v>
      </c>
      <c r="K17" s="8">
        <v>771935666</v>
      </c>
      <c r="L17" s="8"/>
      <c r="M17" s="8"/>
      <c r="N17" s="8"/>
      <c r="O17" s="8">
        <f t="shared" si="0"/>
        <v>843222609</v>
      </c>
      <c r="V17" s="11"/>
      <c r="W17" s="1"/>
    </row>
    <row r="18" spans="1:23" ht="21.75">
      <c r="A18" s="29"/>
      <c r="B18" s="24"/>
      <c r="C18" s="25"/>
      <c r="D18" s="26"/>
      <c r="E18" s="28" t="s">
        <v>45</v>
      </c>
      <c r="F18" s="18">
        <f aca="true" t="shared" si="2" ref="F18:O18">SUM(F4:F17)</f>
        <v>14570332312</v>
      </c>
      <c r="G18" s="18">
        <f t="shared" si="2"/>
        <v>-11012270523</v>
      </c>
      <c r="H18" s="18">
        <f t="shared" si="2"/>
        <v>-13532513454</v>
      </c>
      <c r="I18" s="18">
        <f t="shared" si="2"/>
        <v>-518682</v>
      </c>
      <c r="J18" s="18">
        <f t="shared" si="2"/>
        <v>13112240595</v>
      </c>
      <c r="K18" s="18">
        <f t="shared" si="2"/>
        <v>771935666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3909205914</v>
      </c>
      <c r="V18" s="11"/>
      <c r="W18" s="1"/>
    </row>
    <row r="19" spans="1:23" ht="12.75">
      <c r="A19" s="29"/>
      <c r="B19" s="24"/>
      <c r="C19" s="25"/>
      <c r="D19" s="26"/>
      <c r="E19" s="28"/>
      <c r="F19" s="18"/>
      <c r="G19" s="18"/>
      <c r="H19" s="10"/>
      <c r="I19" s="8"/>
      <c r="J19" s="8"/>
      <c r="K19" s="8"/>
      <c r="L19" s="8"/>
      <c r="M19" s="8"/>
      <c r="N19" s="8"/>
      <c r="O19" s="8">
        <f aca="true" t="shared" si="3" ref="O19:O33">SUM(F19:N19)</f>
        <v>0</v>
      </c>
      <c r="V19" s="11"/>
      <c r="W19" s="1"/>
    </row>
    <row r="20" spans="1:22" ht="22.5">
      <c r="A20" s="29"/>
      <c r="B20" s="24"/>
      <c r="C20" s="25"/>
      <c r="D20" s="26"/>
      <c r="E20" s="32" t="s">
        <v>41</v>
      </c>
      <c r="F20" s="33" t="s">
        <v>1</v>
      </c>
      <c r="G20" s="33" t="s">
        <v>1</v>
      </c>
      <c r="H20" s="33" t="s">
        <v>1</v>
      </c>
      <c r="I20" s="9" t="s">
        <v>1</v>
      </c>
      <c r="J20" s="8"/>
      <c r="K20" s="8"/>
      <c r="L20" s="8"/>
      <c r="M20" s="8"/>
      <c r="N20" s="8"/>
      <c r="O20" s="8">
        <f t="shared" si="3"/>
        <v>0</v>
      </c>
      <c r="V20" s="11"/>
    </row>
    <row r="21" spans="1:15" ht="33.75">
      <c r="A21" s="29" t="s">
        <v>3</v>
      </c>
      <c r="B21" s="24" t="s">
        <v>6</v>
      </c>
      <c r="C21" s="25">
        <v>1</v>
      </c>
      <c r="D21" s="26"/>
      <c r="E21" s="34" t="s">
        <v>31</v>
      </c>
      <c r="F21" s="18">
        <v>0</v>
      </c>
      <c r="G21" s="18">
        <v>0</v>
      </c>
      <c r="H21" s="10">
        <v>0</v>
      </c>
      <c r="I21" s="8">
        <v>-452579556</v>
      </c>
      <c r="J21" s="8"/>
      <c r="K21" s="8"/>
      <c r="L21" s="35">
        <v>4670486343</v>
      </c>
      <c r="M21" s="35">
        <v>350000000</v>
      </c>
      <c r="N21" s="8"/>
      <c r="O21" s="8">
        <f t="shared" si="3"/>
        <v>4567906787</v>
      </c>
    </row>
    <row r="22" spans="1:15" ht="22.5">
      <c r="A22" s="29" t="s">
        <v>3</v>
      </c>
      <c r="B22" s="24" t="s">
        <v>6</v>
      </c>
      <c r="C22" s="25">
        <v>2</v>
      </c>
      <c r="D22" s="26"/>
      <c r="E22" s="34" t="s">
        <v>32</v>
      </c>
      <c r="F22" s="18">
        <v>0</v>
      </c>
      <c r="G22" s="18">
        <v>0</v>
      </c>
      <c r="H22" s="10">
        <v>0</v>
      </c>
      <c r="I22" s="8"/>
      <c r="J22" s="8"/>
      <c r="K22" s="8"/>
      <c r="L22" s="35">
        <v>5138984266</v>
      </c>
      <c r="M22" s="35">
        <v>39000000</v>
      </c>
      <c r="N22" s="8"/>
      <c r="O22" s="8">
        <f t="shared" si="3"/>
        <v>5177984266</v>
      </c>
    </row>
    <row r="23" spans="1:15" ht="22.5">
      <c r="A23" s="29" t="s">
        <v>3</v>
      </c>
      <c r="B23" s="24" t="s">
        <v>6</v>
      </c>
      <c r="C23" s="25">
        <v>3</v>
      </c>
      <c r="D23" s="26"/>
      <c r="E23" s="34" t="s">
        <v>33</v>
      </c>
      <c r="F23" s="18">
        <v>0</v>
      </c>
      <c r="G23" s="18">
        <v>0</v>
      </c>
      <c r="H23" s="10">
        <v>0</v>
      </c>
      <c r="I23" s="8"/>
      <c r="J23" s="8"/>
      <c r="K23" s="8"/>
      <c r="L23" s="35">
        <v>1877233369</v>
      </c>
      <c r="M23" s="8"/>
      <c r="N23" s="8"/>
      <c r="O23" s="8">
        <f t="shared" si="3"/>
        <v>1877233369</v>
      </c>
    </row>
    <row r="24" spans="1:15" ht="45">
      <c r="A24" s="29" t="s">
        <v>3</v>
      </c>
      <c r="B24" s="24" t="s">
        <v>7</v>
      </c>
      <c r="C24" s="25">
        <v>1</v>
      </c>
      <c r="D24" s="26"/>
      <c r="E24" s="34" t="s">
        <v>34</v>
      </c>
      <c r="F24" s="18">
        <v>0</v>
      </c>
      <c r="G24" s="18">
        <v>0</v>
      </c>
      <c r="H24" s="10">
        <v>0</v>
      </c>
      <c r="I24" s="8">
        <v>0</v>
      </c>
      <c r="J24" s="8"/>
      <c r="K24" s="8"/>
      <c r="L24" s="35">
        <v>97010786</v>
      </c>
      <c r="M24" s="35">
        <v>128863196</v>
      </c>
      <c r="N24" s="35">
        <v>2572702</v>
      </c>
      <c r="O24" s="8">
        <f t="shared" si="3"/>
        <v>228446684</v>
      </c>
    </row>
    <row r="25" spans="1:15" ht="56.25">
      <c r="A25" s="29" t="s">
        <v>3</v>
      </c>
      <c r="B25" s="24" t="s">
        <v>7</v>
      </c>
      <c r="C25" s="25">
        <v>2</v>
      </c>
      <c r="D25" s="26"/>
      <c r="E25" s="34" t="s">
        <v>35</v>
      </c>
      <c r="F25" s="18">
        <v>0</v>
      </c>
      <c r="G25" s="18">
        <v>0</v>
      </c>
      <c r="H25" s="10">
        <v>0</v>
      </c>
      <c r="I25" s="8">
        <v>0</v>
      </c>
      <c r="J25" s="8"/>
      <c r="K25" s="8"/>
      <c r="L25" s="35">
        <v>960739105</v>
      </c>
      <c r="M25" s="35">
        <v>188668770</v>
      </c>
      <c r="N25" s="35">
        <v>23894914</v>
      </c>
      <c r="O25" s="8">
        <f t="shared" si="3"/>
        <v>1173302789</v>
      </c>
    </row>
    <row r="26" spans="1:15" ht="22.5">
      <c r="A26" s="29" t="s">
        <v>3</v>
      </c>
      <c r="B26" s="24" t="s">
        <v>8</v>
      </c>
      <c r="C26" s="25">
        <v>1</v>
      </c>
      <c r="D26" s="26"/>
      <c r="E26" s="34" t="s">
        <v>36</v>
      </c>
      <c r="F26" s="18">
        <v>0</v>
      </c>
      <c r="G26" s="23">
        <v>0</v>
      </c>
      <c r="H26" s="10">
        <v>0</v>
      </c>
      <c r="I26" s="8"/>
      <c r="J26" s="35">
        <v>749092163</v>
      </c>
      <c r="K26" s="8"/>
      <c r="L26" s="35">
        <v>4539266111</v>
      </c>
      <c r="M26" s="35">
        <v>2142566</v>
      </c>
      <c r="N26" s="35">
        <v>19369367</v>
      </c>
      <c r="O26" s="8">
        <f t="shared" si="3"/>
        <v>5309870207</v>
      </c>
    </row>
    <row r="27" spans="1:15" ht="33.75">
      <c r="A27" s="29" t="s">
        <v>3</v>
      </c>
      <c r="B27" s="24" t="s">
        <v>8</v>
      </c>
      <c r="C27" s="25">
        <v>2</v>
      </c>
      <c r="D27" s="26"/>
      <c r="E27" s="34" t="s">
        <v>37</v>
      </c>
      <c r="F27" s="18">
        <v>0</v>
      </c>
      <c r="G27" s="18">
        <v>-19369367</v>
      </c>
      <c r="H27" s="10">
        <v>0</v>
      </c>
      <c r="I27" s="8"/>
      <c r="J27" s="8"/>
      <c r="K27" s="8"/>
      <c r="L27" s="35">
        <v>166163600</v>
      </c>
      <c r="M27" s="35"/>
      <c r="N27" s="35"/>
      <c r="O27" s="8">
        <f t="shared" si="3"/>
        <v>146794233</v>
      </c>
    </row>
    <row r="28" spans="1:15" ht="22.5">
      <c r="A28" s="29" t="s">
        <v>3</v>
      </c>
      <c r="B28" s="24" t="s">
        <v>9</v>
      </c>
      <c r="C28" s="25">
        <v>1</v>
      </c>
      <c r="D28" s="26"/>
      <c r="E28" s="34" t="s">
        <v>38</v>
      </c>
      <c r="F28" s="18">
        <v>0</v>
      </c>
      <c r="G28" s="18">
        <v>0</v>
      </c>
      <c r="H28" s="10">
        <f>+F28+G28</f>
        <v>0</v>
      </c>
      <c r="I28" s="8"/>
      <c r="J28" s="8"/>
      <c r="K28" s="8"/>
      <c r="L28" s="35">
        <v>5190697</v>
      </c>
      <c r="M28" s="35">
        <v>963947415</v>
      </c>
      <c r="N28" s="35"/>
      <c r="O28" s="8">
        <f t="shared" si="3"/>
        <v>969138112</v>
      </c>
    </row>
    <row r="29" spans="1:15" ht="22.5">
      <c r="A29" s="29" t="s">
        <v>3</v>
      </c>
      <c r="B29" s="24" t="s">
        <v>10</v>
      </c>
      <c r="C29" s="25">
        <v>1</v>
      </c>
      <c r="D29" s="26"/>
      <c r="E29" s="34" t="s">
        <v>39</v>
      </c>
      <c r="F29" s="18">
        <v>0</v>
      </c>
      <c r="G29" s="18">
        <v>0</v>
      </c>
      <c r="H29" s="10">
        <v>0</v>
      </c>
      <c r="I29" s="8"/>
      <c r="J29" s="8"/>
      <c r="K29" s="8"/>
      <c r="L29" s="35">
        <v>4610085</v>
      </c>
      <c r="M29" s="35">
        <v>363504437</v>
      </c>
      <c r="N29" s="8"/>
      <c r="O29" s="8">
        <f t="shared" si="3"/>
        <v>368114522</v>
      </c>
    </row>
    <row r="30" spans="1:15" ht="22.5">
      <c r="A30" s="29" t="s">
        <v>3</v>
      </c>
      <c r="B30" s="24" t="s">
        <v>10</v>
      </c>
      <c r="C30" s="25">
        <v>2</v>
      </c>
      <c r="D30" s="26"/>
      <c r="E30" s="34" t="s">
        <v>43</v>
      </c>
      <c r="F30" s="18">
        <v>0</v>
      </c>
      <c r="G30" s="18">
        <v>-350000000</v>
      </c>
      <c r="H30" s="10">
        <v>0</v>
      </c>
      <c r="I30" s="8"/>
      <c r="J30" s="8"/>
      <c r="K30" s="8"/>
      <c r="L30" s="35">
        <v>2134602968</v>
      </c>
      <c r="M30" s="35">
        <v>2855109</v>
      </c>
      <c r="N30" s="8"/>
      <c r="O30" s="8">
        <f t="shared" si="3"/>
        <v>1787458077</v>
      </c>
    </row>
    <row r="31" spans="1:15" ht="22.5">
      <c r="A31" s="29" t="s">
        <v>3</v>
      </c>
      <c r="B31" s="24" t="s">
        <v>11</v>
      </c>
      <c r="C31" s="25">
        <v>1</v>
      </c>
      <c r="D31" s="26"/>
      <c r="E31" s="34" t="s">
        <v>40</v>
      </c>
      <c r="F31" s="18">
        <v>0</v>
      </c>
      <c r="G31" s="18">
        <v>0</v>
      </c>
      <c r="H31" s="10">
        <v>0</v>
      </c>
      <c r="I31" s="8"/>
      <c r="J31" s="8"/>
      <c r="K31" s="8"/>
      <c r="L31" s="36">
        <v>469117</v>
      </c>
      <c r="M31" s="35">
        <v>127900000</v>
      </c>
      <c r="N31" s="35">
        <v>2114195091</v>
      </c>
      <c r="O31" s="8">
        <f t="shared" si="3"/>
        <v>2242564208</v>
      </c>
    </row>
    <row r="32" spans="1:15" ht="22.5">
      <c r="A32" s="29" t="s">
        <v>3</v>
      </c>
      <c r="B32" s="24" t="s">
        <v>11</v>
      </c>
      <c r="C32" s="25">
        <v>2</v>
      </c>
      <c r="D32" s="26"/>
      <c r="E32" s="34" t="s">
        <v>42</v>
      </c>
      <c r="F32" s="18">
        <v>0</v>
      </c>
      <c r="G32" s="18">
        <v>0</v>
      </c>
      <c r="H32" s="10">
        <v>0</v>
      </c>
      <c r="I32" s="8"/>
      <c r="J32" s="8"/>
      <c r="K32" s="8"/>
      <c r="L32" s="35">
        <v>1445581568</v>
      </c>
      <c r="M32" s="8"/>
      <c r="N32" s="8"/>
      <c r="O32" s="8">
        <f t="shared" si="3"/>
        <v>1445581568</v>
      </c>
    </row>
    <row r="33" spans="1:15" ht="12.75">
      <c r="A33" s="29"/>
      <c r="B33" s="24"/>
      <c r="C33" s="25"/>
      <c r="D33" s="26"/>
      <c r="E33" s="28"/>
      <c r="F33" s="18"/>
      <c r="G33" s="18"/>
      <c r="H33" s="10"/>
      <c r="I33" s="8"/>
      <c r="J33" s="8"/>
      <c r="K33" s="8"/>
      <c r="L33" s="8"/>
      <c r="M33" s="8"/>
      <c r="N33" s="8"/>
      <c r="O33" s="8">
        <f t="shared" si="3"/>
        <v>0</v>
      </c>
    </row>
    <row r="34" spans="1:15" ht="21.75">
      <c r="A34" s="29"/>
      <c r="B34" s="24"/>
      <c r="C34" s="25"/>
      <c r="D34" s="26"/>
      <c r="E34" s="28" t="s">
        <v>44</v>
      </c>
      <c r="F34" s="18">
        <f>SUM(F21:F33)</f>
        <v>0</v>
      </c>
      <c r="G34" s="18">
        <f aca="true" t="shared" si="4" ref="G34:O34">SUM(G21:G33)</f>
        <v>-369369367</v>
      </c>
      <c r="H34" s="18">
        <f t="shared" si="4"/>
        <v>0</v>
      </c>
      <c r="I34" s="18">
        <f t="shared" si="4"/>
        <v>-452579556</v>
      </c>
      <c r="J34" s="18">
        <f t="shared" si="4"/>
        <v>749092163</v>
      </c>
      <c r="K34" s="18">
        <f t="shared" si="4"/>
        <v>0</v>
      </c>
      <c r="L34" s="18">
        <f t="shared" si="4"/>
        <v>21040338015</v>
      </c>
      <c r="M34" s="18">
        <f t="shared" si="4"/>
        <v>2166881493</v>
      </c>
      <c r="N34" s="18">
        <f t="shared" si="4"/>
        <v>2160032074</v>
      </c>
      <c r="O34" s="18">
        <f t="shared" si="4"/>
        <v>25294394822</v>
      </c>
    </row>
    <row r="35" spans="1:15" ht="12.75">
      <c r="A35" s="29" t="s">
        <v>1</v>
      </c>
      <c r="B35" s="24"/>
      <c r="C35" s="25"/>
      <c r="D35" s="26"/>
      <c r="E35" s="20"/>
      <c r="F35" s="18"/>
      <c r="G35" s="18" t="s">
        <v>1</v>
      </c>
      <c r="H35" s="10" t="s">
        <v>1</v>
      </c>
      <c r="I35" s="8"/>
      <c r="J35" s="8"/>
      <c r="K35" s="8"/>
      <c r="L35" s="8"/>
      <c r="M35" s="8"/>
      <c r="N35" s="8"/>
      <c r="O35" s="8">
        <f>SUM(F35:N35)</f>
        <v>0</v>
      </c>
    </row>
    <row r="36" spans="1:15" ht="13.5" thickBot="1">
      <c r="A36" s="30"/>
      <c r="B36" s="24"/>
      <c r="C36" s="25"/>
      <c r="D36" s="26"/>
      <c r="E36" s="20" t="s">
        <v>26</v>
      </c>
      <c r="F36" s="18">
        <f>+F18+F34</f>
        <v>14570332312</v>
      </c>
      <c r="G36" s="18">
        <f aca="true" t="shared" si="5" ref="G36:O36">+G18+G34</f>
        <v>-11381639890</v>
      </c>
      <c r="H36" s="18">
        <f t="shared" si="5"/>
        <v>-13532513454</v>
      </c>
      <c r="I36" s="18">
        <f t="shared" si="5"/>
        <v>-453098238</v>
      </c>
      <c r="J36" s="18">
        <f t="shared" si="5"/>
        <v>13861332758</v>
      </c>
      <c r="K36" s="18">
        <f t="shared" si="5"/>
        <v>771935666</v>
      </c>
      <c r="L36" s="18">
        <f t="shared" si="5"/>
        <v>21040338015</v>
      </c>
      <c r="M36" s="18">
        <f t="shared" si="5"/>
        <v>2166881493</v>
      </c>
      <c r="N36" s="18">
        <f t="shared" si="5"/>
        <v>2160032074</v>
      </c>
      <c r="O36" s="18">
        <f t="shared" si="5"/>
        <v>29203600736</v>
      </c>
    </row>
    <row r="37" spans="1:15" ht="12.75">
      <c r="A37" s="19"/>
      <c r="B37" s="7"/>
      <c r="C37" s="7"/>
      <c r="D37" s="7"/>
      <c r="E37" s="7"/>
      <c r="F37" s="6">
        <f>+F36</f>
        <v>14570332312</v>
      </c>
      <c r="G37" s="6">
        <f>+G36+H36+I36</f>
        <v>-25367251582</v>
      </c>
      <c r="H37" s="7"/>
      <c r="I37" s="8"/>
      <c r="J37" s="8">
        <f>+J36+K36</f>
        <v>14633268424</v>
      </c>
      <c r="K37" s="8"/>
      <c r="L37" s="8">
        <f>+L36+M36+N36</f>
        <v>25367251582</v>
      </c>
      <c r="M37" s="8"/>
      <c r="N37" s="8"/>
      <c r="O37" s="8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2020-01-31T12:55:49Z</cp:lastPrinted>
  <dcterms:created xsi:type="dcterms:W3CDTF">2007-01-13T18:42:48Z</dcterms:created>
  <dcterms:modified xsi:type="dcterms:W3CDTF">2021-11-02T21:14:52Z</dcterms:modified>
  <cp:category/>
  <cp:version/>
  <cp:contentType/>
  <cp:contentStatus/>
</cp:coreProperties>
</file>