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cer\Documents\CAM2022\INFORME DE GESTIÓN 2021\DOCUMENTO FINAL REMITIDO 28_02_2022\"/>
    </mc:Choice>
  </mc:AlternateContent>
  <bookViews>
    <workbookView xWindow="0" yWindow="0" windowWidth="15345" windowHeight="4275" tabRatio="647" firstSheet="4" activeTab="6"/>
  </bookViews>
  <sheets>
    <sheet name="Datos Generales" sheetId="38" r:id="rId1"/>
    <sheet name="Anexo 1 Matriz Inf Gestión-GD" sheetId="34" r:id="rId2"/>
    <sheet name="Hoja1" sheetId="41" state="hidden" r:id="rId3"/>
    <sheet name="Anexo2 Protocolo Inf Gestión GD" sheetId="47" r:id="rId4"/>
    <sheet name="Anexo 5.1 INGRESOS (2)" sheetId="49" r:id="rId5"/>
    <sheet name="PROTOCOLO INGRESOS (2)" sheetId="50" r:id="rId6"/>
    <sheet name="Anexo 5.2. informe Gastos" sheetId="37" r:id="rId7"/>
    <sheet name="Anexo 5.2-A. Gastos" sheetId="48" state="hidden" r:id="rId8"/>
    <sheet name="Protocolo Gastos" sheetId="46" r:id="rId9"/>
    <sheet name="Anexo 3 Matriz IMG" sheetId="19" r:id="rId10"/>
    <sheet name="1POMCAS" sheetId="1" r:id="rId11"/>
    <sheet name="2PORH" sheetId="2" r:id="rId12"/>
    <sheet name="3PSMV" sheetId="3" r:id="rId13"/>
    <sheet name="4UsoAguas" sheetId="4" r:id="rId14"/>
    <sheet name="5PUEAA" sheetId="5" r:id="rId15"/>
    <sheet name="6POMCASejec" sheetId="6" r:id="rId16"/>
    <sheet name="7Clima" sheetId="8" r:id="rId17"/>
    <sheet name="8Suelo" sheetId="9" r:id="rId18"/>
    <sheet name="9RUNAP" sheetId="10" r:id="rId19"/>
    <sheet name="10Paramos" sheetId="11" r:id="rId20"/>
    <sheet name="11Forest" sheetId="12" r:id="rId21"/>
    <sheet name="12PlanesAP" sheetId="13" r:id="rId22"/>
    <sheet name="13Amenaz" sheetId="14" r:id="rId23"/>
    <sheet name="14Invasor" sheetId="15" r:id="rId24"/>
    <sheet name="15Restaura" sheetId="16" r:id="rId25"/>
    <sheet name="16MIZC" sheetId="17" r:id="rId26"/>
    <sheet name="17PGIRS" sheetId="18" r:id="rId27"/>
    <sheet name="18Sector" sheetId="20" r:id="rId28"/>
    <sheet name="19GAU" sheetId="21" r:id="rId29"/>
    <sheet name="20Negoc" sheetId="22" r:id="rId30"/>
    <sheet name="21TiempoT" sheetId="23" r:id="rId31"/>
    <sheet name="22Autor" sheetId="24" r:id="rId32"/>
    <sheet name="23Sanc" sheetId="25" r:id="rId33"/>
    <sheet name="24POT" sheetId="26" r:id="rId34"/>
    <sheet name="25Redes" sheetId="27" r:id="rId35"/>
    <sheet name="26SIAC" sheetId="28" r:id="rId36"/>
    <sheet name="27Educa" sheetId="29" r:id="rId37"/>
    <sheet name="Observa" sheetId="32" r:id="rId38"/>
    <sheet name="Formulas" sheetId="33" r:id="rId39"/>
  </sheets>
  <externalReferences>
    <externalReference r:id="rId40"/>
    <externalReference r:id="rId41"/>
    <externalReference r:id="rId42"/>
    <externalReference r:id="rId43"/>
    <externalReference r:id="rId44"/>
  </externalReferences>
  <definedNames>
    <definedName name="_xlnm._FilterDatabase" localSheetId="12" hidden="1">'3PSMV'!$E$6:$E$75</definedName>
    <definedName name="_Toc467769469" localSheetId="11">'2PORH'!#REF!</definedName>
    <definedName name="_Toc467769470" localSheetId="12">'3PSMV'!#REF!</definedName>
    <definedName name="_Toc467769471" localSheetId="13">'4UsoAguas'!#REF!</definedName>
    <definedName name="_Toc467769472" localSheetId="14">'5PUEAA'!#REF!</definedName>
    <definedName name="_Toc467769473" localSheetId="15">'6POMCASejec'!#REF!</definedName>
    <definedName name="_Toc467769474" localSheetId="16">'7Clima'!#REF!</definedName>
    <definedName name="_Toc467769475" localSheetId="17">'8Suelo'!#REF!</definedName>
    <definedName name="_Toc467769476" localSheetId="18">'9RUNAP'!$B$6</definedName>
    <definedName name="_Toc467769477" localSheetId="19">'10Paramos'!#REF!</definedName>
    <definedName name="_Toc467769478" localSheetId="20">'11Forest'!#REF!</definedName>
    <definedName name="_Toc467769479" localSheetId="21">'12PlanesAP'!#REF!</definedName>
    <definedName name="_Toc467769480" localSheetId="22">'13Amenaz'!#REF!</definedName>
    <definedName name="_Toc467769481" localSheetId="23">'14Invasor'!#REF!</definedName>
    <definedName name="_Toc467769482" localSheetId="24">'15Restaura'!#REF!</definedName>
    <definedName name="_Toc467769483" localSheetId="25">'16MIZC'!#REF!</definedName>
    <definedName name="_Toc467769484" localSheetId="26">'17PGIRS'!#REF!</definedName>
    <definedName name="_Toc467769485" localSheetId="27">'18Sector'!#REF!</definedName>
    <definedName name="_Toc467769486" localSheetId="28">'19GAU'!#REF!</definedName>
    <definedName name="_Toc467769487" localSheetId="29">'20Negoc'!#REF!</definedName>
    <definedName name="_Toc467769488" localSheetId="30">'21TiempoT'!#REF!</definedName>
    <definedName name="_Toc467769489" localSheetId="31">'22Autor'!#REF!</definedName>
    <definedName name="_Toc467769490" localSheetId="32">'23Sanc'!#REF!</definedName>
    <definedName name="_Toc467769491" localSheetId="33">'24POT'!#REF!</definedName>
    <definedName name="_Toc467769492" localSheetId="34">'25Redes'!#REF!</definedName>
    <definedName name="_Toc467769493" localSheetId="35">'26SIAC'!#REF!</definedName>
    <definedName name="_Toc467769494" localSheetId="36">'27Educa'!#REF!</definedName>
    <definedName name="_xlnm.Print_Area" localSheetId="1">'Anexo 1 Matriz Inf Gestión-GD'!#REF!</definedName>
    <definedName name="_xlnm.Print_Area" localSheetId="4">'Anexo 5.1 INGRESOS (2)'!#REF!</definedName>
    <definedName name="_xlnm.Print_Area" localSheetId="6">'Anexo 5.2. informe Gastos'!#REF!</definedName>
    <definedName name="_xlnm.Print_Area" localSheetId="7">'Anexo 5.2-A. Gastos'!#REF!</definedName>
    <definedName name="_xlnm.Print_Area" localSheetId="3">'Anexo2 Protocolo Inf Gestión GD'!$A$1:$B$35</definedName>
    <definedName name="Lista_CAR" localSheetId="4">'[1]Datos Generales'!$H$5:$H$37</definedName>
    <definedName name="Lista_CAR" localSheetId="3">'[2]Datos Generales'!$H$5:$H$36</definedName>
    <definedName name="Lista_CAR" localSheetId="8">'[2]Datos Generales'!$H$5:$H$36</definedName>
    <definedName name="Lista_CAR" localSheetId="5">'[3]Datos Generales'!$H$5:$H$37</definedName>
    <definedName name="Lista_CAR">'Datos Generales'!$H$5:$H$37</definedName>
    <definedName name="REPORTE" comment="SI SE REPORTA" localSheetId="4">[1]Formulas!$F$33:$F$34</definedName>
    <definedName name="REPORTE" comment="SI SE REPORTA" localSheetId="3">[2]Formulas!$F$33:$F$34</definedName>
    <definedName name="REPORTE" comment="SI SE REPORTA" localSheetId="8">[2]Formulas!$F$33:$F$34</definedName>
    <definedName name="REPORTE" comment="SI SE REPORTA" localSheetId="5">[3]Formulas!$F$33:$F$34</definedName>
    <definedName name="REPORTE" comment="SI SE REPORTA">Formulas!$F$33:$F$34</definedName>
    <definedName name="SI" comment="OPCION SI O NO" localSheetId="4">[1]Formulas!$D$33:$D$34</definedName>
    <definedName name="SI" comment="OPCION SI O NO" localSheetId="3">[2]Formulas!$D$33:$D$34</definedName>
    <definedName name="SI" comment="OPCION SI O NO" localSheetId="8">[2]Formulas!$D$33:$D$34</definedName>
    <definedName name="SI" comment="OPCION SI O NO" localSheetId="5">[3]Formulas!$D$33:$D$34</definedName>
    <definedName name="SI" comment="OPCION SI O NO">Formulas!$D$33:$D$34</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34" l="1"/>
  <c r="I62" i="34"/>
  <c r="I99" i="34"/>
  <c r="AC95" i="34" l="1"/>
  <c r="AC96" i="34" l="1"/>
  <c r="AB113" i="37" l="1"/>
  <c r="AA113" i="37"/>
  <c r="Z113" i="37"/>
  <c r="Y113" i="37"/>
  <c r="AB112" i="37"/>
  <c r="AA112" i="37"/>
  <c r="Z112" i="37"/>
  <c r="Y112" i="37"/>
  <c r="X112" i="37"/>
  <c r="W112" i="37"/>
  <c r="V112" i="37"/>
  <c r="U112" i="37"/>
  <c r="T112" i="37"/>
  <c r="S112" i="37"/>
  <c r="R112" i="37"/>
  <c r="Q112" i="37"/>
  <c r="P112" i="37"/>
  <c r="O112" i="37"/>
  <c r="N112" i="37"/>
  <c r="M112" i="37"/>
  <c r="L112" i="37"/>
  <c r="K112" i="37"/>
  <c r="J112" i="37"/>
  <c r="I112" i="37"/>
  <c r="AB111" i="37"/>
  <c r="AA111" i="37"/>
  <c r="Z111" i="37"/>
  <c r="Y111" i="37"/>
  <c r="AB110" i="37"/>
  <c r="AA110" i="37"/>
  <c r="Z110" i="37"/>
  <c r="Y110" i="37"/>
  <c r="X110" i="37"/>
  <c r="W110" i="37"/>
  <c r="V110" i="37"/>
  <c r="U110" i="37"/>
  <c r="T110" i="37"/>
  <c r="S110" i="37"/>
  <c r="R110" i="37"/>
  <c r="Q110" i="37"/>
  <c r="P110" i="37"/>
  <c r="O110" i="37"/>
  <c r="N110" i="37"/>
  <c r="M110" i="37"/>
  <c r="L110" i="37"/>
  <c r="K110" i="37"/>
  <c r="J110" i="37"/>
  <c r="I110" i="37"/>
  <c r="AB109" i="37"/>
  <c r="AA109" i="37"/>
  <c r="Z109" i="37"/>
  <c r="Y109" i="37"/>
  <c r="AB108" i="37"/>
  <c r="AA108" i="37"/>
  <c r="Z108" i="37"/>
  <c r="Y108" i="37"/>
  <c r="X108" i="37"/>
  <c r="W108" i="37"/>
  <c r="V108" i="37"/>
  <c r="U108" i="37"/>
  <c r="T108" i="37"/>
  <c r="S108" i="37"/>
  <c r="R108" i="37"/>
  <c r="Q108" i="37"/>
  <c r="P108" i="37"/>
  <c r="O108" i="37"/>
  <c r="N108" i="37"/>
  <c r="M108" i="37"/>
  <c r="L108" i="37"/>
  <c r="K108" i="37"/>
  <c r="J108" i="37"/>
  <c r="I108" i="37"/>
  <c r="AB107" i="37"/>
  <c r="AA107" i="37"/>
  <c r="Z107" i="37"/>
  <c r="Y107" i="37"/>
  <c r="AB106" i="37"/>
  <c r="AA106" i="37"/>
  <c r="Z106" i="37"/>
  <c r="Y106" i="37"/>
  <c r="AB105" i="37"/>
  <c r="AA105" i="37"/>
  <c r="Z105" i="37"/>
  <c r="Y105" i="37"/>
  <c r="AB104" i="37"/>
  <c r="AA104" i="37"/>
  <c r="AA103" i="37" s="1"/>
  <c r="Z104" i="37"/>
  <c r="Z103" i="37" s="1"/>
  <c r="Y104" i="37"/>
  <c r="Y103" i="37"/>
  <c r="X103" i="37"/>
  <c r="W103" i="37"/>
  <c r="V103" i="37"/>
  <c r="U103" i="37"/>
  <c r="T103" i="37"/>
  <c r="S103" i="37"/>
  <c r="R103" i="37"/>
  <c r="Q103" i="37"/>
  <c r="P103" i="37"/>
  <c r="O103" i="37"/>
  <c r="N103" i="37"/>
  <c r="M103" i="37"/>
  <c r="L103" i="37"/>
  <c r="K103" i="37"/>
  <c r="J103" i="37"/>
  <c r="I103" i="37"/>
  <c r="AB102" i="37"/>
  <c r="AB101" i="37" s="1"/>
  <c r="AA102" i="37"/>
  <c r="Z102" i="37"/>
  <c r="Z101" i="37" s="1"/>
  <c r="Y102" i="37"/>
  <c r="Y101" i="37" s="1"/>
  <c r="AA101" i="37"/>
  <c r="X101" i="37"/>
  <c r="W101" i="37"/>
  <c r="V101" i="37"/>
  <c r="U101" i="37"/>
  <c r="T101" i="37"/>
  <c r="S101" i="37"/>
  <c r="R101" i="37"/>
  <c r="Q101" i="37"/>
  <c r="P101" i="37"/>
  <c r="O101" i="37"/>
  <c r="N101" i="37"/>
  <c r="M101" i="37"/>
  <c r="L101" i="37"/>
  <c r="K101" i="37"/>
  <c r="J101" i="37"/>
  <c r="I101" i="37"/>
  <c r="AB100" i="37"/>
  <c r="AA100" i="37"/>
  <c r="Z100" i="37"/>
  <c r="Y100" i="37"/>
  <c r="AB99" i="37"/>
  <c r="AA99" i="37"/>
  <c r="Z99" i="37"/>
  <c r="Y99" i="37"/>
  <c r="AB98" i="37"/>
  <c r="AA98" i="37"/>
  <c r="Z98" i="37"/>
  <c r="Y98" i="37"/>
  <c r="X98" i="37"/>
  <c r="W98" i="37"/>
  <c r="V98" i="37"/>
  <c r="U98" i="37"/>
  <c r="T98" i="37"/>
  <c r="S98" i="37"/>
  <c r="R98" i="37"/>
  <c r="Q98" i="37"/>
  <c r="P98" i="37"/>
  <c r="O98" i="37"/>
  <c r="N98" i="37"/>
  <c r="M98" i="37"/>
  <c r="L98" i="37"/>
  <c r="K98" i="37"/>
  <c r="J98" i="37"/>
  <c r="I98" i="37"/>
  <c r="AB97" i="37"/>
  <c r="AA97" i="37"/>
  <c r="Z97" i="37"/>
  <c r="I97" i="37"/>
  <c r="AB96" i="37"/>
  <c r="AA96" i="37"/>
  <c r="Z96" i="37"/>
  <c r="Y96" i="37"/>
  <c r="AB95" i="37"/>
  <c r="AB94" i="37" s="1"/>
  <c r="AA95" i="37"/>
  <c r="Z95" i="37"/>
  <c r="Y95" i="37"/>
  <c r="Z94" i="37"/>
  <c r="X94" i="37"/>
  <c r="W94" i="37"/>
  <c r="V94" i="37"/>
  <c r="U94" i="37"/>
  <c r="T94" i="37"/>
  <c r="S94" i="37"/>
  <c r="R94" i="37"/>
  <c r="Q94" i="37"/>
  <c r="P94" i="37"/>
  <c r="O94" i="37"/>
  <c r="N94" i="37"/>
  <c r="M94" i="37"/>
  <c r="L94" i="37"/>
  <c r="K94" i="37"/>
  <c r="J94" i="37"/>
  <c r="AB93" i="37"/>
  <c r="AA93" i="37"/>
  <c r="Z93" i="37"/>
  <c r="Y93" i="37"/>
  <c r="AB92" i="37"/>
  <c r="AA92" i="37"/>
  <c r="Z92" i="37"/>
  <c r="Y92" i="37"/>
  <c r="AB91" i="37"/>
  <c r="AA91" i="37"/>
  <c r="Z91" i="37"/>
  <c r="Y91" i="37"/>
  <c r="AB90" i="37"/>
  <c r="AA90" i="37"/>
  <c r="Z90" i="37"/>
  <c r="Y90" i="37"/>
  <c r="X90" i="37"/>
  <c r="W90" i="37"/>
  <c r="V90" i="37"/>
  <c r="U90" i="37"/>
  <c r="T90" i="37"/>
  <c r="S90" i="37"/>
  <c r="R90" i="37"/>
  <c r="Q90" i="37"/>
  <c r="P90" i="37"/>
  <c r="O90" i="37"/>
  <c r="N90" i="37"/>
  <c r="M90" i="37"/>
  <c r="L90" i="37"/>
  <c r="K90" i="37"/>
  <c r="J90" i="37"/>
  <c r="I90" i="37"/>
  <c r="AB87" i="37"/>
  <c r="AA87" i="37"/>
  <c r="Z87" i="37"/>
  <c r="Y87" i="37"/>
  <c r="Y86" i="37" s="1"/>
  <c r="Y85" i="37" s="1"/>
  <c r="Y84" i="37" s="1"/>
  <c r="AB86" i="37"/>
  <c r="AA86" i="37"/>
  <c r="AA85" i="37" s="1"/>
  <c r="AA84" i="37" s="1"/>
  <c r="Z86" i="37"/>
  <c r="Z85" i="37" s="1"/>
  <c r="Z84" i="37" s="1"/>
  <c r="L86" i="37"/>
  <c r="K86" i="37"/>
  <c r="J86" i="37"/>
  <c r="J85" i="37" s="1"/>
  <c r="J84" i="37" s="1"/>
  <c r="I86" i="37"/>
  <c r="I85" i="37" s="1"/>
  <c r="I84" i="37" s="1"/>
  <c r="AB85" i="37"/>
  <c r="L85" i="37"/>
  <c r="K85" i="37"/>
  <c r="AB84" i="37"/>
  <c r="L84" i="37"/>
  <c r="L75" i="37" s="1"/>
  <c r="K84" i="37"/>
  <c r="K75" i="37" s="1"/>
  <c r="AB83" i="37"/>
  <c r="AA83" i="37"/>
  <c r="Z83" i="37"/>
  <c r="Y83" i="37"/>
  <c r="Y82" i="37" s="1"/>
  <c r="Y81" i="37" s="1"/>
  <c r="Y80" i="37" s="1"/>
  <c r="AB82" i="37"/>
  <c r="AA82" i="37"/>
  <c r="AA81" i="37" s="1"/>
  <c r="AA80" i="37" s="1"/>
  <c r="Z82" i="37"/>
  <c r="Z81" i="37" s="1"/>
  <c r="Z80" i="37" s="1"/>
  <c r="L82" i="37"/>
  <c r="K82" i="37"/>
  <c r="J82" i="37"/>
  <c r="J81" i="37" s="1"/>
  <c r="J80" i="37" s="1"/>
  <c r="I82" i="37"/>
  <c r="AB81" i="37"/>
  <c r="L81" i="37"/>
  <c r="K81" i="37"/>
  <c r="I81" i="37"/>
  <c r="I80" i="37" s="1"/>
  <c r="AB80" i="37"/>
  <c r="L80" i="37"/>
  <c r="K80" i="37"/>
  <c r="AB79" i="37"/>
  <c r="AA79" i="37"/>
  <c r="Z79" i="37"/>
  <c r="Y79" i="37"/>
  <c r="Y78" i="37" s="1"/>
  <c r="Y77" i="37" s="1"/>
  <c r="Y76" i="37" s="1"/>
  <c r="AB78" i="37"/>
  <c r="AA78" i="37"/>
  <c r="AA77" i="37" s="1"/>
  <c r="AA76" i="37" s="1"/>
  <c r="Z78" i="37"/>
  <c r="L78" i="37"/>
  <c r="K78" i="37"/>
  <c r="J78" i="37"/>
  <c r="J77" i="37" s="1"/>
  <c r="J76" i="37" s="1"/>
  <c r="I78" i="37"/>
  <c r="AB77" i="37"/>
  <c r="Z77" i="37"/>
  <c r="Z76" i="37" s="1"/>
  <c r="L77" i="37"/>
  <c r="K77" i="37"/>
  <c r="I77" i="37"/>
  <c r="I76" i="37" s="1"/>
  <c r="AB76" i="37"/>
  <c r="AB75" i="37" s="1"/>
  <c r="L76" i="37"/>
  <c r="K76" i="37"/>
  <c r="AA75" i="37"/>
  <c r="Y75" i="37"/>
  <c r="AB74" i="37"/>
  <c r="AB73" i="37" s="1"/>
  <c r="AB72" i="37" s="1"/>
  <c r="AB71" i="37" s="1"/>
  <c r="AA74" i="37"/>
  <c r="Z74" i="37"/>
  <c r="I74" i="37"/>
  <c r="Y74" i="37" s="1"/>
  <c r="Y73" i="37" s="1"/>
  <c r="Y72" i="37" s="1"/>
  <c r="Y71" i="37" s="1"/>
  <c r="AA73" i="37"/>
  <c r="AA72" i="37" s="1"/>
  <c r="AA71" i="37" s="1"/>
  <c r="Z73" i="37"/>
  <c r="L73" i="37"/>
  <c r="K73" i="37"/>
  <c r="K72" i="37" s="1"/>
  <c r="K71" i="37" s="1"/>
  <c r="J73" i="37"/>
  <c r="J72" i="37" s="1"/>
  <c r="J71" i="37" s="1"/>
  <c r="Z72" i="37"/>
  <c r="L72" i="37"/>
  <c r="L71" i="37" s="1"/>
  <c r="Z71" i="37"/>
  <c r="AB70" i="37"/>
  <c r="AB69" i="37" s="1"/>
  <c r="AA70" i="37"/>
  <c r="Z70" i="37"/>
  <c r="Z69" i="37" s="1"/>
  <c r="Z68" i="37" s="1"/>
  <c r="I70" i="37"/>
  <c r="I69" i="37" s="1"/>
  <c r="AA69" i="37"/>
  <c r="L69" i="37"/>
  <c r="L68" i="37" s="1"/>
  <c r="L67" i="37" s="1"/>
  <c r="K69" i="37"/>
  <c r="K68" i="37" s="1"/>
  <c r="K67" i="37" s="1"/>
  <c r="J69" i="37"/>
  <c r="AB68" i="37"/>
  <c r="AA68" i="37"/>
  <c r="J68" i="37"/>
  <c r="J67" i="37" s="1"/>
  <c r="Z67" i="37" s="1"/>
  <c r="I68" i="37"/>
  <c r="I67" i="37" s="1"/>
  <c r="Y67" i="37" s="1"/>
  <c r="AB65" i="37"/>
  <c r="AA65" i="37"/>
  <c r="Z65" i="37"/>
  <c r="Y65" i="37"/>
  <c r="X64" i="37"/>
  <c r="W64" i="37"/>
  <c r="W63" i="37" s="1"/>
  <c r="V64" i="37"/>
  <c r="V63" i="37" s="1"/>
  <c r="V62" i="37" s="1"/>
  <c r="U64" i="37"/>
  <c r="T64" i="37"/>
  <c r="T63" i="37" s="1"/>
  <c r="T62" i="37" s="1"/>
  <c r="T57" i="37" s="1"/>
  <c r="S64" i="37"/>
  <c r="S63" i="37" s="1"/>
  <c r="R64" i="37"/>
  <c r="R63" i="37" s="1"/>
  <c r="R62" i="37" s="1"/>
  <c r="Q64" i="37"/>
  <c r="P64" i="37"/>
  <c r="P63" i="37" s="1"/>
  <c r="P62" i="37" s="1"/>
  <c r="O64" i="37"/>
  <c r="O63" i="37" s="1"/>
  <c r="O62" i="37" s="1"/>
  <c r="N64" i="37"/>
  <c r="N63" i="37" s="1"/>
  <c r="N62" i="37" s="1"/>
  <c r="M64" i="37"/>
  <c r="L64" i="37"/>
  <c r="K64" i="37"/>
  <c r="J64" i="37"/>
  <c r="Z64" i="37" s="1"/>
  <c r="Z63" i="37" s="1"/>
  <c r="I64" i="37"/>
  <c r="Y64" i="37" s="1"/>
  <c r="Y63" i="37" s="1"/>
  <c r="X63" i="37"/>
  <c r="X62" i="37" s="1"/>
  <c r="X57" i="37" s="1"/>
  <c r="U63" i="37"/>
  <c r="U62" i="37" s="1"/>
  <c r="Q63" i="37"/>
  <c r="M63" i="37"/>
  <c r="M62" i="37" s="1"/>
  <c r="I63" i="37"/>
  <c r="W62" i="37"/>
  <c r="S62" i="37"/>
  <c r="Q62" i="37"/>
  <c r="I62" i="37"/>
  <c r="AB61" i="37"/>
  <c r="AA61" i="37"/>
  <c r="Z61" i="37"/>
  <c r="Y61" i="37"/>
  <c r="X60" i="37"/>
  <c r="W60" i="37"/>
  <c r="V60" i="37"/>
  <c r="U60" i="37"/>
  <c r="T60" i="37"/>
  <c r="S60" i="37"/>
  <c r="R60" i="37"/>
  <c r="Q60" i="37"/>
  <c r="P60" i="37"/>
  <c r="O60" i="37"/>
  <c r="N60" i="37"/>
  <c r="M60" i="37"/>
  <c r="L60" i="37"/>
  <c r="AB60" i="37" s="1"/>
  <c r="AB59" i="37" s="1"/>
  <c r="K60" i="37"/>
  <c r="AA60" i="37" s="1"/>
  <c r="AA59" i="37" s="1"/>
  <c r="J60" i="37"/>
  <c r="Z60" i="37" s="1"/>
  <c r="Z59" i="37" s="1"/>
  <c r="I60" i="37"/>
  <c r="Y60" i="37" s="1"/>
  <c r="Y59" i="37" s="1"/>
  <c r="X59" i="37"/>
  <c r="W59" i="37"/>
  <c r="W58" i="37" s="1"/>
  <c r="V59" i="37"/>
  <c r="V58" i="37" s="1"/>
  <c r="U59" i="37"/>
  <c r="T59" i="37"/>
  <c r="S59" i="37"/>
  <c r="S58" i="37" s="1"/>
  <c r="R59" i="37"/>
  <c r="R58" i="37" s="1"/>
  <c r="Q59" i="37"/>
  <c r="P59" i="37"/>
  <c r="O59" i="37"/>
  <c r="O58" i="37" s="1"/>
  <c r="N59" i="37"/>
  <c r="N58" i="37" s="1"/>
  <c r="M59" i="37"/>
  <c r="L59" i="37"/>
  <c r="K59" i="37"/>
  <c r="K58" i="37" s="1"/>
  <c r="AA58" i="37" s="1"/>
  <c r="J59" i="37"/>
  <c r="J58" i="37" s="1"/>
  <c r="Z58" i="37" s="1"/>
  <c r="I59" i="37"/>
  <c r="X58" i="37"/>
  <c r="U58" i="37"/>
  <c r="T58" i="37"/>
  <c r="Q58" i="37"/>
  <c r="P58" i="37"/>
  <c r="M58" i="37"/>
  <c r="L58" i="37"/>
  <c r="I58" i="37"/>
  <c r="U57" i="37"/>
  <c r="Q57" i="37"/>
  <c r="I57" i="37"/>
  <c r="AB56" i="37"/>
  <c r="AA56" i="37"/>
  <c r="J56" i="37"/>
  <c r="Z56" i="37" s="1"/>
  <c r="I56" i="37"/>
  <c r="X55" i="37"/>
  <c r="W55" i="37"/>
  <c r="V55" i="37"/>
  <c r="V54" i="37" s="1"/>
  <c r="V53" i="37" s="1"/>
  <c r="U55" i="37"/>
  <c r="U54" i="37" s="1"/>
  <c r="U53" i="37" s="1"/>
  <c r="T55" i="37"/>
  <c r="S55" i="37"/>
  <c r="S54" i="37" s="1"/>
  <c r="R55" i="37"/>
  <c r="Q55" i="37"/>
  <c r="Q54" i="37" s="1"/>
  <c r="Q53" i="37" s="1"/>
  <c r="P55" i="37"/>
  <c r="O55" i="37"/>
  <c r="O54" i="37" s="1"/>
  <c r="O53" i="37" s="1"/>
  <c r="N55" i="37"/>
  <c r="N54" i="37" s="1"/>
  <c r="N53" i="37" s="1"/>
  <c r="N48" i="37" s="1"/>
  <c r="M55" i="37"/>
  <c r="M54" i="37" s="1"/>
  <c r="M53" i="37" s="1"/>
  <c r="L55" i="37"/>
  <c r="AB55" i="37" s="1"/>
  <c r="AB54" i="37" s="1"/>
  <c r="K55" i="37"/>
  <c r="AA55" i="37" s="1"/>
  <c r="AA54" i="37" s="1"/>
  <c r="J55" i="37"/>
  <c r="X54" i="37"/>
  <c r="X53" i="37" s="1"/>
  <c r="W54" i="37"/>
  <c r="W53" i="37" s="1"/>
  <c r="T54" i="37"/>
  <c r="T53" i="37" s="1"/>
  <c r="R54" i="37"/>
  <c r="R53" i="37" s="1"/>
  <c r="P54" i="37"/>
  <c r="P53" i="37" s="1"/>
  <c r="L54" i="37"/>
  <c r="L53" i="37" s="1"/>
  <c r="AB53" i="37" s="1"/>
  <c r="K54" i="37"/>
  <c r="S53" i="37"/>
  <c r="K53" i="37"/>
  <c r="AA53" i="37" s="1"/>
  <c r="AB52" i="37"/>
  <c r="AA52" i="37"/>
  <c r="Z52" i="37"/>
  <c r="Y52" i="37"/>
  <c r="X51" i="37"/>
  <c r="X50" i="37" s="1"/>
  <c r="X49" i="37" s="1"/>
  <c r="X48" i="37" s="1"/>
  <c r="W51" i="37"/>
  <c r="W50" i="37" s="1"/>
  <c r="W49" i="37" s="1"/>
  <c r="V51" i="37"/>
  <c r="U51" i="37"/>
  <c r="T51" i="37"/>
  <c r="T50" i="37" s="1"/>
  <c r="S51" i="37"/>
  <c r="S50" i="37" s="1"/>
  <c r="S49" i="37" s="1"/>
  <c r="S48" i="37" s="1"/>
  <c r="R51" i="37"/>
  <c r="R50" i="37" s="1"/>
  <c r="R49" i="37" s="1"/>
  <c r="Q51" i="37"/>
  <c r="P51" i="37"/>
  <c r="P50" i="37" s="1"/>
  <c r="P49" i="37" s="1"/>
  <c r="O51" i="37"/>
  <c r="N51" i="37"/>
  <c r="N50" i="37" s="1"/>
  <c r="M51" i="37"/>
  <c r="L51" i="37"/>
  <c r="K51" i="37"/>
  <c r="AA51" i="37" s="1"/>
  <c r="AA50" i="37" s="1"/>
  <c r="J51" i="37"/>
  <c r="Z51" i="37" s="1"/>
  <c r="Z50" i="37" s="1"/>
  <c r="I51" i="37"/>
  <c r="Y51" i="37" s="1"/>
  <c r="Y50" i="37" s="1"/>
  <c r="V50" i="37"/>
  <c r="U50" i="37"/>
  <c r="U49" i="37" s="1"/>
  <c r="U48" i="37" s="1"/>
  <c r="Q50" i="37"/>
  <c r="Q49" i="37" s="1"/>
  <c r="Q48" i="37" s="1"/>
  <c r="O50" i="37"/>
  <c r="O49" i="37" s="1"/>
  <c r="O48" i="37" s="1"/>
  <c r="M50" i="37"/>
  <c r="M49" i="37" s="1"/>
  <c r="M48" i="37" s="1"/>
  <c r="K50" i="37"/>
  <c r="K49" i="37" s="1"/>
  <c r="J50" i="37"/>
  <c r="J49" i="37" s="1"/>
  <c r="I50" i="37"/>
  <c r="I49" i="37" s="1"/>
  <c r="V49" i="37"/>
  <c r="V48" i="37" s="1"/>
  <c r="T49" i="37"/>
  <c r="T48" i="37" s="1"/>
  <c r="N49" i="37"/>
  <c r="W48" i="37"/>
  <c r="AB46" i="37"/>
  <c r="AA46" i="37"/>
  <c r="Z46" i="37"/>
  <c r="Y46" i="37"/>
  <c r="AB45" i="37"/>
  <c r="AA45" i="37"/>
  <c r="Z45" i="37"/>
  <c r="Y45" i="37"/>
  <c r="AB44" i="37"/>
  <c r="AA44" i="37"/>
  <c r="Z44" i="37"/>
  <c r="Y44" i="37"/>
  <c r="AB43" i="37"/>
  <c r="AA43" i="37"/>
  <c r="Z43" i="37"/>
  <c r="Y43" i="37"/>
  <c r="AB42" i="37"/>
  <c r="X42" i="37"/>
  <c r="W42" i="37"/>
  <c r="V42" i="37"/>
  <c r="U42" i="37"/>
  <c r="T42" i="37"/>
  <c r="S42" i="37"/>
  <c r="R42" i="37"/>
  <c r="Q42" i="37"/>
  <c r="P42" i="37"/>
  <c r="O42" i="37"/>
  <c r="N42" i="37"/>
  <c r="M42" i="37"/>
  <c r="L42" i="37"/>
  <c r="K42" i="37"/>
  <c r="AA42" i="37" s="1"/>
  <c r="J42" i="37"/>
  <c r="Z42" i="37" s="1"/>
  <c r="I42" i="37"/>
  <c r="Y42" i="37" s="1"/>
  <c r="AB41" i="37"/>
  <c r="AA41" i="37"/>
  <c r="Z41" i="37"/>
  <c r="Y41" i="37"/>
  <c r="AB40" i="37"/>
  <c r="AA40" i="37"/>
  <c r="Z40" i="37"/>
  <c r="Y40" i="37"/>
  <c r="AB39" i="37"/>
  <c r="AA39" i="37"/>
  <c r="Z39" i="37"/>
  <c r="Y39" i="37"/>
  <c r="X38" i="37"/>
  <c r="X37" i="37" s="1"/>
  <c r="W38" i="37"/>
  <c r="V38" i="37"/>
  <c r="U38" i="37"/>
  <c r="U37" i="37" s="1"/>
  <c r="T38" i="37"/>
  <c r="T37" i="37" s="1"/>
  <c r="S38" i="37"/>
  <c r="R38" i="37"/>
  <c r="Q38" i="37"/>
  <c r="Q37" i="37" s="1"/>
  <c r="P38" i="37"/>
  <c r="P37" i="37" s="1"/>
  <c r="O38" i="37"/>
  <c r="N38" i="37"/>
  <c r="M38" i="37"/>
  <c r="M37" i="37" s="1"/>
  <c r="L38" i="37"/>
  <c r="K38" i="37"/>
  <c r="AA38" i="37" s="1"/>
  <c r="J38" i="37"/>
  <c r="Z38" i="37" s="1"/>
  <c r="I38" i="37"/>
  <c r="Y38" i="37" s="1"/>
  <c r="W37" i="37"/>
  <c r="V37" i="37"/>
  <c r="S37" i="37"/>
  <c r="R37" i="37"/>
  <c r="O37" i="37"/>
  <c r="N37" i="37"/>
  <c r="K37" i="37"/>
  <c r="J37" i="37"/>
  <c r="Z36" i="37"/>
  <c r="Y36" i="37"/>
  <c r="K36" i="37"/>
  <c r="AB35" i="37"/>
  <c r="AA35" i="37"/>
  <c r="Z35" i="37"/>
  <c r="Y35" i="37"/>
  <c r="AB34" i="37"/>
  <c r="AA34" i="37"/>
  <c r="Z34" i="37"/>
  <c r="Y34" i="37"/>
  <c r="X33" i="37"/>
  <c r="W33" i="37"/>
  <c r="V33" i="37"/>
  <c r="U33" i="37"/>
  <c r="T33" i="37"/>
  <c r="S33" i="37"/>
  <c r="R33" i="37"/>
  <c r="Q33" i="37"/>
  <c r="P33" i="37"/>
  <c r="O33" i="37"/>
  <c r="N33" i="37"/>
  <c r="Z33" i="37" s="1"/>
  <c r="M33" i="37"/>
  <c r="J33" i="37"/>
  <c r="I33" i="37"/>
  <c r="Y33" i="37" s="1"/>
  <c r="Z32" i="37"/>
  <c r="Y32" i="37"/>
  <c r="K32" i="37"/>
  <c r="AA32" i="37" s="1"/>
  <c r="X31" i="37"/>
  <c r="W31" i="37"/>
  <c r="V31" i="37"/>
  <c r="U31" i="37"/>
  <c r="U24" i="37" s="1"/>
  <c r="T31" i="37"/>
  <c r="S31" i="37"/>
  <c r="R31" i="37"/>
  <c r="Q31" i="37"/>
  <c r="P31" i="37"/>
  <c r="O31" i="37"/>
  <c r="N31" i="37"/>
  <c r="M31" i="37"/>
  <c r="M24" i="37" s="1"/>
  <c r="J31" i="37"/>
  <c r="Z31" i="37" s="1"/>
  <c r="I31" i="37"/>
  <c r="AB30" i="37"/>
  <c r="AA30" i="37"/>
  <c r="Z30" i="37"/>
  <c r="Y30" i="37"/>
  <c r="X29" i="37"/>
  <c r="W29" i="37"/>
  <c r="V29" i="37"/>
  <c r="U29" i="37"/>
  <c r="T29" i="37"/>
  <c r="S29" i="37"/>
  <c r="R29" i="37"/>
  <c r="Q29" i="37"/>
  <c r="P29" i="37"/>
  <c r="O29" i="37"/>
  <c r="N29" i="37"/>
  <c r="M29" i="37"/>
  <c r="L29" i="37"/>
  <c r="AB29" i="37" s="1"/>
  <c r="K29" i="37"/>
  <c r="AA29" i="37" s="1"/>
  <c r="J29" i="37"/>
  <c r="Z29" i="37" s="1"/>
  <c r="I29" i="37"/>
  <c r="Y29" i="37" s="1"/>
  <c r="AB28" i="37"/>
  <c r="AA28" i="37"/>
  <c r="Z28" i="37"/>
  <c r="Y28" i="37"/>
  <c r="AB27" i="37"/>
  <c r="Z27" i="37"/>
  <c r="Y27" i="37"/>
  <c r="K27" i="37"/>
  <c r="X26" i="37"/>
  <c r="X25" i="37" s="1"/>
  <c r="W26" i="37"/>
  <c r="W25" i="37" s="1"/>
  <c r="V26" i="37"/>
  <c r="U26" i="37"/>
  <c r="U25" i="37" s="1"/>
  <c r="T26" i="37"/>
  <c r="T25" i="37" s="1"/>
  <c r="S26" i="37"/>
  <c r="S25" i="37" s="1"/>
  <c r="R26" i="37"/>
  <c r="Q26" i="37"/>
  <c r="Q25" i="37" s="1"/>
  <c r="P26" i="37"/>
  <c r="P25" i="37" s="1"/>
  <c r="O26" i="37"/>
  <c r="O25" i="37" s="1"/>
  <c r="N26" i="37"/>
  <c r="M26" i="37"/>
  <c r="M25" i="37" s="1"/>
  <c r="L26" i="37"/>
  <c r="AB26" i="37" s="1"/>
  <c r="J26" i="37"/>
  <c r="Z26" i="37" s="1"/>
  <c r="I26" i="37"/>
  <c r="V25" i="37"/>
  <c r="V24" i="37" s="1"/>
  <c r="R25" i="37"/>
  <c r="R24" i="37" s="1"/>
  <c r="N25" i="37"/>
  <c r="L25" i="37"/>
  <c r="I25" i="37"/>
  <c r="Z23" i="37"/>
  <c r="Y23" i="37"/>
  <c r="K23" i="37"/>
  <c r="L23" i="37" s="1"/>
  <c r="AB23" i="37" s="1"/>
  <c r="AB22" i="37"/>
  <c r="AA22" i="37"/>
  <c r="Z22" i="37"/>
  <c r="Y22" i="37"/>
  <c r="X21" i="37"/>
  <c r="W21" i="37"/>
  <c r="V21" i="37"/>
  <c r="U21" i="37"/>
  <c r="T21" i="37"/>
  <c r="S21" i="37"/>
  <c r="R21" i="37"/>
  <c r="Q21" i="37"/>
  <c r="P21" i="37"/>
  <c r="O21" i="37"/>
  <c r="N21" i="37"/>
  <c r="M21" i="37"/>
  <c r="L21" i="37"/>
  <c r="AB21" i="37" s="1"/>
  <c r="K21" i="37"/>
  <c r="AA21" i="37" s="1"/>
  <c r="J21" i="37"/>
  <c r="Z21" i="37" s="1"/>
  <c r="I21" i="37"/>
  <c r="Y21" i="37" s="1"/>
  <c r="AB20" i="37"/>
  <c r="AA20" i="37"/>
  <c r="Z20" i="37"/>
  <c r="Y20" i="37"/>
  <c r="AB19" i="37"/>
  <c r="AA19" i="37"/>
  <c r="Z19" i="37"/>
  <c r="X18" i="37"/>
  <c r="W18" i="37"/>
  <c r="W17" i="37" s="1"/>
  <c r="V18" i="37"/>
  <c r="U18" i="37"/>
  <c r="U17" i="37" s="1"/>
  <c r="T18" i="37"/>
  <c r="S18" i="37"/>
  <c r="S17" i="37" s="1"/>
  <c r="R18" i="37"/>
  <c r="R17" i="37" s="1"/>
  <c r="P18" i="37"/>
  <c r="O18" i="37"/>
  <c r="N18" i="37"/>
  <c r="N17" i="37" s="1"/>
  <c r="M18" i="37"/>
  <c r="M17" i="37" s="1"/>
  <c r="L18" i="37"/>
  <c r="AB18" i="37" s="1"/>
  <c r="K18" i="37"/>
  <c r="J18" i="37"/>
  <c r="Z18" i="37" s="1"/>
  <c r="I18" i="37"/>
  <c r="X17" i="37"/>
  <c r="V17" i="37"/>
  <c r="T17" i="37"/>
  <c r="P17" i="37"/>
  <c r="O17" i="37"/>
  <c r="L17" i="37"/>
  <c r="K17" i="37"/>
  <c r="AA17" i="37" s="1"/>
  <c r="Z16" i="37"/>
  <c r="Y16" i="37"/>
  <c r="L16" i="37"/>
  <c r="K16" i="37"/>
  <c r="AA16" i="37" s="1"/>
  <c r="X15" i="37"/>
  <c r="W15" i="37"/>
  <c r="W10" i="37" s="1"/>
  <c r="W9" i="37" s="1"/>
  <c r="V15" i="37"/>
  <c r="U15" i="37"/>
  <c r="T15" i="37"/>
  <c r="S15" i="37"/>
  <c r="S10" i="37" s="1"/>
  <c r="S9" i="37" s="1"/>
  <c r="R15" i="37"/>
  <c r="Q15" i="37"/>
  <c r="P15" i="37"/>
  <c r="O15" i="37"/>
  <c r="N15" i="37"/>
  <c r="M15" i="37"/>
  <c r="K15" i="37"/>
  <c r="J15" i="37"/>
  <c r="I15" i="37"/>
  <c r="Y15" i="37" s="1"/>
  <c r="AB14" i="37"/>
  <c r="Z14" i="37"/>
  <c r="Y14" i="37"/>
  <c r="K14" i="37"/>
  <c r="AA14" i="37" s="1"/>
  <c r="AB13" i="37"/>
  <c r="Y13" i="37"/>
  <c r="J13" i="37"/>
  <c r="Z13" i="37" s="1"/>
  <c r="Z12" i="37"/>
  <c r="X12" i="37"/>
  <c r="W12" i="37"/>
  <c r="V12" i="37"/>
  <c r="V11" i="37" s="1"/>
  <c r="U12" i="37"/>
  <c r="U11" i="37" s="1"/>
  <c r="U10" i="37" s="1"/>
  <c r="U9" i="37" s="1"/>
  <c r="T12" i="37"/>
  <c r="T11" i="37" s="1"/>
  <c r="S12" i="37"/>
  <c r="R12" i="37"/>
  <c r="R11" i="37" s="1"/>
  <c r="Q12" i="37"/>
  <c r="Q11" i="37" s="1"/>
  <c r="Q10" i="37" s="1"/>
  <c r="Q9" i="37" s="1"/>
  <c r="P12" i="37"/>
  <c r="O12" i="37"/>
  <c r="N12" i="37"/>
  <c r="N11" i="37" s="1"/>
  <c r="M12" i="37"/>
  <c r="M11" i="37" s="1"/>
  <c r="M10" i="37" s="1"/>
  <c r="M9" i="37" s="1"/>
  <c r="L12" i="37"/>
  <c r="J12" i="37"/>
  <c r="I12" i="37"/>
  <c r="X11" i="37"/>
  <c r="W11" i="37"/>
  <c r="S11" i="37"/>
  <c r="P11" i="37"/>
  <c r="P10" i="37" s="1"/>
  <c r="O11" i="37"/>
  <c r="J11" i="37"/>
  <c r="X10" i="37"/>
  <c r="T10" i="37"/>
  <c r="AB8" i="37"/>
  <c r="AA8" i="37"/>
  <c r="Z8" i="37"/>
  <c r="Y8" i="37"/>
  <c r="AB7" i="37"/>
  <c r="AA7" i="37"/>
  <c r="Z7" i="37"/>
  <c r="Y7" i="37"/>
  <c r="X6" i="37"/>
  <c r="W6" i="37"/>
  <c r="V6" i="37"/>
  <c r="U6" i="37"/>
  <c r="T6" i="37"/>
  <c r="S6" i="37"/>
  <c r="R6" i="37"/>
  <c r="Q6" i="37"/>
  <c r="P6" i="37"/>
  <c r="O6" i="37"/>
  <c r="N6" i="37"/>
  <c r="M6" i="37"/>
  <c r="L6" i="37"/>
  <c r="AB6" i="37" s="1"/>
  <c r="K6" i="37"/>
  <c r="AA6" i="37" s="1"/>
  <c r="J6" i="37"/>
  <c r="Z6" i="37" s="1"/>
  <c r="I6" i="37"/>
  <c r="Z5" i="37"/>
  <c r="Y5" i="37"/>
  <c r="O5" i="37"/>
  <c r="AA5" i="37" s="1"/>
  <c r="O1043" i="49"/>
  <c r="V1043" i="49" s="1"/>
  <c r="O1042" i="49"/>
  <c r="V1042" i="49" s="1"/>
  <c r="O1041" i="49"/>
  <c r="V1041" i="49" s="1"/>
  <c r="O1040" i="49"/>
  <c r="V1040" i="49" s="1"/>
  <c r="O1039" i="49"/>
  <c r="V1039" i="49" s="1"/>
  <c r="U1038" i="49"/>
  <c r="T1038" i="49"/>
  <c r="S1038" i="49"/>
  <c r="R1038" i="49"/>
  <c r="Q1038" i="49"/>
  <c r="Q1037" i="49" s="1"/>
  <c r="P1038" i="49"/>
  <c r="N1038" i="49"/>
  <c r="M1038" i="49"/>
  <c r="M1037" i="49" s="1"/>
  <c r="L1038" i="49"/>
  <c r="T1037" i="49"/>
  <c r="S1037" i="49"/>
  <c r="R1037" i="49"/>
  <c r="P1037" i="49"/>
  <c r="N1037" i="49"/>
  <c r="O1036" i="49"/>
  <c r="V1036" i="49" s="1"/>
  <c r="O1035" i="49"/>
  <c r="V1035" i="49" s="1"/>
  <c r="O1034" i="49"/>
  <c r="V1034" i="49" s="1"/>
  <c r="O1033" i="49"/>
  <c r="V1033" i="49" s="1"/>
  <c r="V1032" i="49"/>
  <c r="O1032" i="49"/>
  <c r="U1031" i="49"/>
  <c r="T1031" i="49"/>
  <c r="S1031" i="49"/>
  <c r="R1031" i="49"/>
  <c r="Q1031" i="49"/>
  <c r="Q1030" i="49" s="1"/>
  <c r="P1031" i="49"/>
  <c r="P1030" i="49" s="1"/>
  <c r="N1031" i="49"/>
  <c r="M1031" i="49"/>
  <c r="M1030" i="49" s="1"/>
  <c r="L1031" i="49"/>
  <c r="L1030" i="49" s="1"/>
  <c r="T1030" i="49"/>
  <c r="S1030" i="49"/>
  <c r="R1030" i="49"/>
  <c r="N1030" i="49"/>
  <c r="O1029" i="49"/>
  <c r="V1029" i="49" s="1"/>
  <c r="O1028" i="49"/>
  <c r="V1028" i="49" s="1"/>
  <c r="O1027" i="49"/>
  <c r="V1027" i="49" s="1"/>
  <c r="O1026" i="49"/>
  <c r="V1026" i="49" s="1"/>
  <c r="U1025" i="49"/>
  <c r="U1024" i="49" s="1"/>
  <c r="T1025" i="49"/>
  <c r="S1025" i="49"/>
  <c r="S1024" i="49" s="1"/>
  <c r="R1025" i="49"/>
  <c r="R1024" i="49" s="1"/>
  <c r="Q1025" i="49"/>
  <c r="Q1024" i="49" s="1"/>
  <c r="P1025" i="49"/>
  <c r="N1025" i="49"/>
  <c r="M1025" i="49"/>
  <c r="M1024" i="49" s="1"/>
  <c r="L1025" i="49"/>
  <c r="O1025" i="49" s="1"/>
  <c r="V1025" i="49" s="1"/>
  <c r="T1024" i="49"/>
  <c r="P1024" i="49"/>
  <c r="N1024" i="49"/>
  <c r="L1024" i="49"/>
  <c r="O524" i="49"/>
  <c r="O523" i="49"/>
  <c r="O522" i="49"/>
  <c r="O519" i="49" s="1"/>
  <c r="O521" i="49"/>
  <c r="O520" i="49"/>
  <c r="U519" i="49"/>
  <c r="U518" i="49" s="1"/>
  <c r="T519" i="49"/>
  <c r="T518" i="49" s="1"/>
  <c r="S519" i="49"/>
  <c r="R519" i="49"/>
  <c r="Q519" i="49"/>
  <c r="Q518" i="49" s="1"/>
  <c r="P519" i="49"/>
  <c r="P518" i="49" s="1"/>
  <c r="N519" i="49"/>
  <c r="M519" i="49"/>
  <c r="M518" i="49" s="1"/>
  <c r="L519" i="49"/>
  <c r="L518" i="49" s="1"/>
  <c r="S518" i="49"/>
  <c r="R518" i="49"/>
  <c r="N518" i="49"/>
  <c r="O517" i="49"/>
  <c r="O516" i="49"/>
  <c r="O515" i="49"/>
  <c r="O514" i="49"/>
  <c r="O513" i="49"/>
  <c r="O512" i="49" s="1"/>
  <c r="O511" i="49" s="1"/>
  <c r="U512" i="49"/>
  <c r="U511" i="49" s="1"/>
  <c r="T512" i="49"/>
  <c r="S512" i="49"/>
  <c r="R512" i="49"/>
  <c r="R511" i="49" s="1"/>
  <c r="Q512" i="49"/>
  <c r="Q511" i="49" s="1"/>
  <c r="P512" i="49"/>
  <c r="N512" i="49"/>
  <c r="N511" i="49" s="1"/>
  <c r="M512" i="49"/>
  <c r="M511" i="49" s="1"/>
  <c r="L512" i="49"/>
  <c r="T511" i="49"/>
  <c r="S511" i="49"/>
  <c r="P511" i="49"/>
  <c r="L511" i="49"/>
  <c r="O510" i="49"/>
  <c r="O509" i="49"/>
  <c r="L508" i="49"/>
  <c r="O508" i="49" s="1"/>
  <c r="P508" i="49" s="1"/>
  <c r="U507" i="49"/>
  <c r="L507" i="49"/>
  <c r="L506" i="49" s="1"/>
  <c r="L505" i="49" s="1"/>
  <c r="S506" i="49"/>
  <c r="R506" i="49"/>
  <c r="Q506" i="49"/>
  <c r="Q505" i="49" s="1"/>
  <c r="N506" i="49"/>
  <c r="N505" i="49" s="1"/>
  <c r="M506" i="49"/>
  <c r="S505" i="49"/>
  <c r="R505" i="49"/>
  <c r="M505" i="49"/>
  <c r="O504" i="49"/>
  <c r="O503" i="49"/>
  <c r="U502" i="49"/>
  <c r="T502" i="49"/>
  <c r="S502" i="49"/>
  <c r="R502" i="49"/>
  <c r="Q502" i="49"/>
  <c r="P502" i="49"/>
  <c r="O502" i="49"/>
  <c r="N502" i="49"/>
  <c r="M502" i="49"/>
  <c r="L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U470" i="49"/>
  <c r="T470" i="49"/>
  <c r="S470" i="49"/>
  <c r="R470" i="49"/>
  <c r="Q470" i="49"/>
  <c r="P470" i="49"/>
  <c r="N470" i="49"/>
  <c r="M470" i="49"/>
  <c r="L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U438" i="49"/>
  <c r="T438" i="49"/>
  <c r="S438" i="49"/>
  <c r="R438" i="49"/>
  <c r="Q438" i="49"/>
  <c r="P438" i="49"/>
  <c r="N438" i="49"/>
  <c r="M438" i="49"/>
  <c r="L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O405" i="49" s="1"/>
  <c r="U405" i="49"/>
  <c r="T405" i="49"/>
  <c r="S405" i="49"/>
  <c r="R405" i="49"/>
  <c r="Q405" i="49"/>
  <c r="P405" i="49"/>
  <c r="N405" i="49"/>
  <c r="M405" i="49"/>
  <c r="L405" i="49"/>
  <c r="O404" i="49"/>
  <c r="O403" i="49"/>
  <c r="O402" i="49" s="1"/>
  <c r="U402" i="49"/>
  <c r="T402" i="49"/>
  <c r="S402" i="49"/>
  <c r="R402" i="49"/>
  <c r="Q402" i="49"/>
  <c r="P402" i="49"/>
  <c r="N402" i="49"/>
  <c r="M402" i="49"/>
  <c r="L402" i="49"/>
  <c r="O401" i="49"/>
  <c r="O400" i="49"/>
  <c r="O399" i="49"/>
  <c r="O398" i="49"/>
  <c r="O397" i="49"/>
  <c r="U396" i="49"/>
  <c r="T396" i="49"/>
  <c r="S396" i="49"/>
  <c r="R396" i="49"/>
  <c r="Q396" i="49"/>
  <c r="P396" i="49"/>
  <c r="N396" i="49"/>
  <c r="M396" i="49"/>
  <c r="L396" i="49"/>
  <c r="O395" i="49"/>
  <c r="U394" i="49"/>
  <c r="O394" i="49"/>
  <c r="U393" i="49"/>
  <c r="S393" i="49"/>
  <c r="R393" i="49"/>
  <c r="P393" i="49"/>
  <c r="N393" i="49"/>
  <c r="M393" i="49"/>
  <c r="L393" i="49"/>
  <c r="O392" i="49"/>
  <c r="O391" i="49"/>
  <c r="U390" i="49"/>
  <c r="T390" i="49"/>
  <c r="S390" i="49"/>
  <c r="R390" i="49"/>
  <c r="Q390" i="49"/>
  <c r="P390" i="49"/>
  <c r="N390" i="49"/>
  <c r="M390" i="49"/>
  <c r="L390" i="49"/>
  <c r="O390" i="49" s="1"/>
  <c r="O389" i="49"/>
  <c r="O388" i="49"/>
  <c r="O387" i="49"/>
  <c r="O386" i="49" s="1"/>
  <c r="U386" i="49"/>
  <c r="U379" i="49" s="1"/>
  <c r="U378" i="49" s="1"/>
  <c r="T386" i="49"/>
  <c r="S386" i="49"/>
  <c r="R386" i="49"/>
  <c r="Q386" i="49"/>
  <c r="P386" i="49"/>
  <c r="N386" i="49"/>
  <c r="M386" i="49"/>
  <c r="M379" i="49" s="1"/>
  <c r="L386" i="49"/>
  <c r="O385" i="49"/>
  <c r="O384" i="49"/>
  <c r="U383" i="49"/>
  <c r="T383" i="49"/>
  <c r="S383" i="49"/>
  <c r="R383" i="49"/>
  <c r="Q383" i="49"/>
  <c r="P383" i="49"/>
  <c r="N383" i="49"/>
  <c r="M383" i="49"/>
  <c r="L383" i="49"/>
  <c r="O382" i="49"/>
  <c r="O381" i="49"/>
  <c r="U380" i="49"/>
  <c r="T380" i="49"/>
  <c r="S380" i="49"/>
  <c r="S379" i="49" s="1"/>
  <c r="R380" i="49"/>
  <c r="Q380" i="49"/>
  <c r="P380" i="49"/>
  <c r="N380" i="49"/>
  <c r="M380" i="49"/>
  <c r="L380" i="49"/>
  <c r="Q379" i="49"/>
  <c r="O377" i="49"/>
  <c r="O376" i="49"/>
  <c r="O375" i="49"/>
  <c r="O374" i="49"/>
  <c r="O373" i="49"/>
  <c r="O372" i="49"/>
  <c r="U371" i="49"/>
  <c r="T371" i="49"/>
  <c r="S371" i="49"/>
  <c r="S370" i="49" s="1"/>
  <c r="R371" i="49"/>
  <c r="Q371" i="49"/>
  <c r="P371" i="49"/>
  <c r="N371" i="49"/>
  <c r="M371" i="49"/>
  <c r="L371" i="49"/>
  <c r="U370" i="49"/>
  <c r="T370" i="49"/>
  <c r="R370" i="49"/>
  <c r="R363" i="49" s="1"/>
  <c r="Q370" i="49"/>
  <c r="P370" i="49"/>
  <c r="N370" i="49"/>
  <c r="N363" i="49" s="1"/>
  <c r="M370" i="49"/>
  <c r="L370" i="49"/>
  <c r="O369" i="49"/>
  <c r="O368" i="49"/>
  <c r="O367" i="49"/>
  <c r="O366" i="49"/>
  <c r="O365" i="49"/>
  <c r="U364" i="49"/>
  <c r="U363" i="49" s="1"/>
  <c r="T364" i="49"/>
  <c r="S364" i="49"/>
  <c r="R364" i="49"/>
  <c r="Q364" i="49"/>
  <c r="Q363" i="49" s="1"/>
  <c r="P364" i="49"/>
  <c r="P363" i="49" s="1"/>
  <c r="N364" i="49"/>
  <c r="M364" i="49"/>
  <c r="M363" i="49" s="1"/>
  <c r="L364" i="49"/>
  <c r="O362" i="49"/>
  <c r="O361" i="49"/>
  <c r="U360" i="49"/>
  <c r="T360" i="49"/>
  <c r="S360" i="49"/>
  <c r="R360" i="49"/>
  <c r="Q360" i="49"/>
  <c r="P360" i="49"/>
  <c r="O360" i="49"/>
  <c r="N360" i="49"/>
  <c r="M360" i="49"/>
  <c r="L360" i="49"/>
  <c r="O359" i="49"/>
  <c r="O358" i="49"/>
  <c r="O357" i="49"/>
  <c r="U356" i="49"/>
  <c r="T356" i="49"/>
  <c r="S356" i="49"/>
  <c r="R356" i="49"/>
  <c r="Q356" i="49"/>
  <c r="P356" i="49"/>
  <c r="N356" i="49"/>
  <c r="M356" i="49"/>
  <c r="L356" i="49"/>
  <c r="O355" i="49"/>
  <c r="O354" i="49"/>
  <c r="O353" i="49"/>
  <c r="U352" i="49"/>
  <c r="T352" i="49"/>
  <c r="S352" i="49"/>
  <c r="R352" i="49"/>
  <c r="Q352" i="49"/>
  <c r="P352" i="49"/>
  <c r="O352" i="49"/>
  <c r="N352" i="49"/>
  <c r="M352" i="49"/>
  <c r="L352" i="49"/>
  <c r="O351" i="49"/>
  <c r="O350" i="49"/>
  <c r="U349" i="49"/>
  <c r="T349" i="49"/>
  <c r="S349" i="49"/>
  <c r="S346" i="49" s="1"/>
  <c r="S345" i="49" s="1"/>
  <c r="R349" i="49"/>
  <c r="Q349" i="49"/>
  <c r="Q346" i="49" s="1"/>
  <c r="Q345" i="49" s="1"/>
  <c r="P349" i="49"/>
  <c r="O349" i="49"/>
  <c r="N349" i="49"/>
  <c r="M349" i="49"/>
  <c r="L349" i="49"/>
  <c r="O348" i="49"/>
  <c r="O347" i="49"/>
  <c r="U346" i="49"/>
  <c r="U345" i="49" s="1"/>
  <c r="M346" i="49"/>
  <c r="M345" i="49" s="1"/>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8" i="49"/>
  <c r="O317" i="49"/>
  <c r="O316" i="49"/>
  <c r="O315" i="49"/>
  <c r="O314" i="49"/>
  <c r="O310" i="49" s="1"/>
  <c r="O313" i="49"/>
  <c r="O312" i="49"/>
  <c r="O311" i="49"/>
  <c r="U310" i="49"/>
  <c r="U308" i="49" s="1"/>
  <c r="T310" i="49"/>
  <c r="T308" i="49" s="1"/>
  <c r="S310" i="49"/>
  <c r="S308" i="49" s="1"/>
  <c r="R310" i="49"/>
  <c r="Q310" i="49"/>
  <c r="Q308" i="49" s="1"/>
  <c r="P310" i="49"/>
  <c r="N310" i="49"/>
  <c r="M310" i="49"/>
  <c r="M308" i="49" s="1"/>
  <c r="L310" i="49"/>
  <c r="L308" i="49" s="1"/>
  <c r="O309" i="49"/>
  <c r="R308" i="49"/>
  <c r="P308" i="49"/>
  <c r="N308" i="49"/>
  <c r="O307" i="49"/>
  <c r="O306" i="49"/>
  <c r="O305" i="49"/>
  <c r="U304" i="49"/>
  <c r="T304" i="49"/>
  <c r="S304" i="49"/>
  <c r="R304" i="49"/>
  <c r="Q304" i="49"/>
  <c r="P304" i="49"/>
  <c r="O304" i="49"/>
  <c r="N304" i="49"/>
  <c r="M304" i="49"/>
  <c r="L304" i="49"/>
  <c r="O303" i="49"/>
  <c r="O302" i="49"/>
  <c r="O301" i="49"/>
  <c r="U300" i="49"/>
  <c r="T300" i="49"/>
  <c r="S300" i="49"/>
  <c r="R300" i="49"/>
  <c r="Q300" i="49"/>
  <c r="P300" i="49"/>
  <c r="N300" i="49"/>
  <c r="M300" i="49"/>
  <c r="L300" i="49"/>
  <c r="O299" i="49"/>
  <c r="O296" i="49" s="1"/>
  <c r="O298" i="49"/>
  <c r="O297" i="49"/>
  <c r="U296" i="49"/>
  <c r="T296" i="49"/>
  <c r="S296" i="49"/>
  <c r="S287" i="49" s="1"/>
  <c r="R296" i="49"/>
  <c r="Q296" i="49"/>
  <c r="P296" i="49"/>
  <c r="N296" i="49"/>
  <c r="M296" i="49"/>
  <c r="L296" i="49"/>
  <c r="O295" i="49"/>
  <c r="O294" i="49"/>
  <c r="O293" i="49"/>
  <c r="O292" i="49" s="1"/>
  <c r="U292" i="49"/>
  <c r="T292" i="49"/>
  <c r="S292" i="49"/>
  <c r="R292" i="49"/>
  <c r="Q292" i="49"/>
  <c r="P292" i="49"/>
  <c r="N292" i="49"/>
  <c r="M292" i="49"/>
  <c r="L292" i="49"/>
  <c r="O291" i="49"/>
  <c r="O290" i="49"/>
  <c r="O289" i="49"/>
  <c r="O288" i="49" s="1"/>
  <c r="U288" i="49"/>
  <c r="T288" i="49"/>
  <c r="S288" i="49"/>
  <c r="R288" i="49"/>
  <c r="R287" i="49" s="1"/>
  <c r="Q288" i="49"/>
  <c r="P288" i="49"/>
  <c r="N288" i="49"/>
  <c r="N287" i="49" s="1"/>
  <c r="M288" i="49"/>
  <c r="L288" i="49"/>
  <c r="O286" i="49"/>
  <c r="O285" i="49"/>
  <c r="O284" i="49"/>
  <c r="U283" i="49"/>
  <c r="T283" i="49"/>
  <c r="S283" i="49"/>
  <c r="R283" i="49"/>
  <c r="Q283" i="49"/>
  <c r="P283" i="49"/>
  <c r="N283" i="49"/>
  <c r="M283" i="49"/>
  <c r="L283" i="49"/>
  <c r="O282" i="49"/>
  <c r="O281" i="49"/>
  <c r="O280" i="49"/>
  <c r="U279" i="49"/>
  <c r="U278" i="49" s="1"/>
  <c r="T279" i="49"/>
  <c r="S279" i="49"/>
  <c r="R279" i="49"/>
  <c r="R278" i="49" s="1"/>
  <c r="Q279" i="49"/>
  <c r="P279" i="49"/>
  <c r="O279" i="49"/>
  <c r="N279" i="49"/>
  <c r="M279" i="49"/>
  <c r="L279" i="49"/>
  <c r="S278" i="49"/>
  <c r="Q278" i="49"/>
  <c r="O277" i="49"/>
  <c r="O276" i="49"/>
  <c r="O275" i="49"/>
  <c r="O274" i="49" s="1"/>
  <c r="U274" i="49"/>
  <c r="T274" i="49"/>
  <c r="S274" i="49"/>
  <c r="R274" i="49"/>
  <c r="Q274" i="49"/>
  <c r="P274" i="49"/>
  <c r="N274" i="49"/>
  <c r="M274" i="49"/>
  <c r="M265" i="49" s="1"/>
  <c r="L274" i="49"/>
  <c r="O273" i="49"/>
  <c r="O272" i="49"/>
  <c r="O271" i="49"/>
  <c r="O270" i="49" s="1"/>
  <c r="U270" i="49"/>
  <c r="T270" i="49"/>
  <c r="S270" i="49"/>
  <c r="R270" i="49"/>
  <c r="R265" i="49" s="1"/>
  <c r="Q270" i="49"/>
  <c r="P270" i="49"/>
  <c r="N270" i="49"/>
  <c r="N265" i="49" s="1"/>
  <c r="M270" i="49"/>
  <c r="L270" i="49"/>
  <c r="O269" i="49"/>
  <c r="O268" i="49"/>
  <c r="O267" i="49"/>
  <c r="U266" i="49"/>
  <c r="T266" i="49"/>
  <c r="T265" i="49" s="1"/>
  <c r="S266" i="49"/>
  <c r="S265" i="49" s="1"/>
  <c r="R266" i="49"/>
  <c r="Q266" i="49"/>
  <c r="P266" i="49"/>
  <c r="P265" i="49" s="1"/>
  <c r="O266" i="49"/>
  <c r="N266" i="49"/>
  <c r="M266" i="49"/>
  <c r="L266" i="49"/>
  <c r="U265" i="49"/>
  <c r="Q265" i="49"/>
  <c r="L265" i="49"/>
  <c r="O264" i="49"/>
  <c r="O263" i="49"/>
  <c r="O262" i="49"/>
  <c r="O261" i="49" s="1"/>
  <c r="U261" i="49"/>
  <c r="T261" i="49"/>
  <c r="S261" i="49"/>
  <c r="R261" i="49"/>
  <c r="Q261" i="49"/>
  <c r="P261" i="49"/>
  <c r="N261" i="49"/>
  <c r="M261" i="49"/>
  <c r="L261" i="49"/>
  <c r="O260" i="49"/>
  <c r="O259" i="49"/>
  <c r="O258" i="49"/>
  <c r="O257" i="49" s="1"/>
  <c r="O256" i="49" s="1"/>
  <c r="U257" i="49"/>
  <c r="T257" i="49"/>
  <c r="S257" i="49"/>
  <c r="S256" i="49" s="1"/>
  <c r="R257" i="49"/>
  <c r="R256" i="49" s="1"/>
  <c r="Q257" i="49"/>
  <c r="P257" i="49"/>
  <c r="N257" i="49"/>
  <c r="M257" i="49"/>
  <c r="M256" i="49" s="1"/>
  <c r="M247" i="49" s="1"/>
  <c r="L257" i="49"/>
  <c r="L256" i="49" s="1"/>
  <c r="T256" i="49"/>
  <c r="P256" i="49"/>
  <c r="N256" i="49"/>
  <c r="O255" i="49"/>
  <c r="O254" i="49"/>
  <c r="O253" i="49"/>
  <c r="U252" i="49"/>
  <c r="T252" i="49"/>
  <c r="S252" i="49"/>
  <c r="R252" i="49"/>
  <c r="Q252" i="49"/>
  <c r="P252" i="49"/>
  <c r="N252" i="49"/>
  <c r="N247" i="49" s="1"/>
  <c r="M252" i="49"/>
  <c r="L252" i="49"/>
  <c r="O251" i="49"/>
  <c r="O250" i="49"/>
  <c r="O249" i="49"/>
  <c r="U248" i="49"/>
  <c r="T248" i="49"/>
  <c r="T247" i="49" s="1"/>
  <c r="S248" i="49"/>
  <c r="S247" i="49" s="1"/>
  <c r="S246" i="49" s="1"/>
  <c r="R248" i="49"/>
  <c r="Q248" i="49"/>
  <c r="P248" i="49"/>
  <c r="O248" i="49"/>
  <c r="N248" i="49"/>
  <c r="M248" i="49"/>
  <c r="L248" i="49"/>
  <c r="L247" i="49" s="1"/>
  <c r="P247" i="49"/>
  <c r="O245" i="49"/>
  <c r="O244" i="49"/>
  <c r="O243" i="49"/>
  <c r="O242" i="49" s="1"/>
  <c r="U242" i="49"/>
  <c r="T242" i="49"/>
  <c r="S242" i="49"/>
  <c r="R242" i="49"/>
  <c r="R229" i="49" s="1"/>
  <c r="Q242" i="49"/>
  <c r="P242" i="49"/>
  <c r="N242" i="49"/>
  <c r="M242" i="49"/>
  <c r="L242" i="49"/>
  <c r="O241" i="49"/>
  <c r="O240" i="49"/>
  <c r="O239" i="49"/>
  <c r="U238" i="49"/>
  <c r="T238" i="49"/>
  <c r="S238" i="49"/>
  <c r="R238" i="49"/>
  <c r="Q238" i="49"/>
  <c r="P238" i="49"/>
  <c r="N238" i="49"/>
  <c r="M238" i="49"/>
  <c r="L238" i="49"/>
  <c r="O237" i="49"/>
  <c r="O236" i="49"/>
  <c r="O235" i="49"/>
  <c r="U234" i="49"/>
  <c r="T234" i="49"/>
  <c r="S234" i="49"/>
  <c r="R234" i="49"/>
  <c r="Q234" i="49"/>
  <c r="P234" i="49"/>
  <c r="N234" i="49"/>
  <c r="M234" i="49"/>
  <c r="L234" i="49"/>
  <c r="O233" i="49"/>
  <c r="O232" i="49"/>
  <c r="O231" i="49"/>
  <c r="U230" i="49"/>
  <c r="T230" i="49"/>
  <c r="S230" i="49"/>
  <c r="R230" i="49"/>
  <c r="Q230" i="49"/>
  <c r="P230" i="49"/>
  <c r="N230" i="49"/>
  <c r="M230" i="49"/>
  <c r="L230" i="49"/>
  <c r="N229" i="49"/>
  <c r="M229" i="49"/>
  <c r="O226" i="49"/>
  <c r="O225" i="49"/>
  <c r="O224" i="49"/>
  <c r="O223" i="49" s="1"/>
  <c r="U223" i="49"/>
  <c r="T223" i="49"/>
  <c r="S223" i="49"/>
  <c r="R223" i="49"/>
  <c r="Q223" i="49"/>
  <c r="P223" i="49"/>
  <c r="N223" i="49"/>
  <c r="M223" i="49"/>
  <c r="L223" i="49"/>
  <c r="O222" i="49"/>
  <c r="O221" i="49"/>
  <c r="O220" i="49"/>
  <c r="O219" i="49" s="1"/>
  <c r="U219" i="49"/>
  <c r="T219" i="49"/>
  <c r="S219" i="49"/>
  <c r="R219" i="49"/>
  <c r="Q219" i="49"/>
  <c r="P219" i="49"/>
  <c r="N219" i="49"/>
  <c r="M219" i="49"/>
  <c r="L219" i="49"/>
  <c r="O218" i="49"/>
  <c r="O217" i="49"/>
  <c r="O216" i="49"/>
  <c r="U215" i="49"/>
  <c r="T215" i="49"/>
  <c r="S215" i="49"/>
  <c r="R215" i="49"/>
  <c r="Q215" i="49"/>
  <c r="P215" i="49"/>
  <c r="N215" i="49"/>
  <c r="N206" i="49" s="1"/>
  <c r="N205" i="49" s="1"/>
  <c r="M215" i="49"/>
  <c r="M206" i="49" s="1"/>
  <c r="M205" i="49" s="1"/>
  <c r="L215" i="49"/>
  <c r="O214" i="49"/>
  <c r="O213" i="49"/>
  <c r="O212" i="49"/>
  <c r="U211" i="49"/>
  <c r="T211" i="49"/>
  <c r="S211" i="49"/>
  <c r="R211" i="49"/>
  <c r="Q211" i="49"/>
  <c r="P211" i="49"/>
  <c r="O211" i="49"/>
  <c r="N211" i="49"/>
  <c r="M211" i="49"/>
  <c r="L211" i="49"/>
  <c r="O210" i="49"/>
  <c r="O209" i="49"/>
  <c r="O208" i="49"/>
  <c r="U207" i="49"/>
  <c r="T207" i="49"/>
  <c r="T206" i="49" s="1"/>
  <c r="T205" i="49" s="1"/>
  <c r="S207" i="49"/>
  <c r="R207" i="49"/>
  <c r="Q207" i="49"/>
  <c r="Q206" i="49" s="1"/>
  <c r="Q205" i="49" s="1"/>
  <c r="P207" i="49"/>
  <c r="P206" i="49" s="1"/>
  <c r="P205" i="49" s="1"/>
  <c r="N207" i="49"/>
  <c r="M207" i="49"/>
  <c r="L207" i="49"/>
  <c r="R206" i="49"/>
  <c r="L206" i="49"/>
  <c r="L205" i="49" s="1"/>
  <c r="R205" i="49"/>
  <c r="O204" i="49"/>
  <c r="O203" i="49"/>
  <c r="O202" i="49"/>
  <c r="U201" i="49"/>
  <c r="U200" i="49" s="1"/>
  <c r="U199" i="49" s="1"/>
  <c r="T201" i="49"/>
  <c r="T200" i="49" s="1"/>
  <c r="T199" i="49" s="1"/>
  <c r="S201" i="49"/>
  <c r="R201" i="49"/>
  <c r="R200" i="49" s="1"/>
  <c r="R199" i="49" s="1"/>
  <c r="Q201" i="49"/>
  <c r="Q200" i="49" s="1"/>
  <c r="Q199" i="49" s="1"/>
  <c r="P201" i="49"/>
  <c r="P200" i="49" s="1"/>
  <c r="N201" i="49"/>
  <c r="M201" i="49"/>
  <c r="M200" i="49" s="1"/>
  <c r="M199" i="49" s="1"/>
  <c r="L201" i="49"/>
  <c r="L200" i="49" s="1"/>
  <c r="L199" i="49" s="1"/>
  <c r="S200" i="49"/>
  <c r="S199" i="49" s="1"/>
  <c r="N200" i="49"/>
  <c r="P199" i="49"/>
  <c r="N199" i="49"/>
  <c r="O198" i="49"/>
  <c r="O197" i="49"/>
  <c r="O196" i="49"/>
  <c r="U195" i="49"/>
  <c r="U194" i="49" s="1"/>
  <c r="T195" i="49"/>
  <c r="S195" i="49"/>
  <c r="R195" i="49"/>
  <c r="R194" i="49" s="1"/>
  <c r="Q195" i="49"/>
  <c r="Q194" i="49" s="1"/>
  <c r="P195" i="49"/>
  <c r="P194" i="49" s="1"/>
  <c r="N195" i="49"/>
  <c r="N194" i="49" s="1"/>
  <c r="M195" i="49"/>
  <c r="M194" i="49" s="1"/>
  <c r="L195" i="49"/>
  <c r="T194" i="49"/>
  <c r="S194" i="49"/>
  <c r="L194" i="49"/>
  <c r="O193" i="49"/>
  <c r="T193" i="49" s="1"/>
  <c r="V193" i="49" s="1"/>
  <c r="O192" i="49"/>
  <c r="O190" i="49" s="1"/>
  <c r="O189" i="49" s="1"/>
  <c r="O191" i="49"/>
  <c r="T191" i="49" s="1"/>
  <c r="U190" i="49"/>
  <c r="S190" i="49"/>
  <c r="S189" i="49" s="1"/>
  <c r="R190" i="49"/>
  <c r="R189" i="49" s="1"/>
  <c r="Q190" i="49"/>
  <c r="Q189" i="49" s="1"/>
  <c r="Q188" i="49" s="1"/>
  <c r="P190" i="49"/>
  <c r="N190" i="49"/>
  <c r="N189" i="49" s="1"/>
  <c r="M190" i="49"/>
  <c r="M189" i="49" s="1"/>
  <c r="L190" i="49"/>
  <c r="P189" i="49"/>
  <c r="L189" i="49"/>
  <c r="L188" i="49" s="1"/>
  <c r="O186" i="49"/>
  <c r="O183" i="49" s="1"/>
  <c r="O185" i="49"/>
  <c r="O184" i="49"/>
  <c r="U183" i="49"/>
  <c r="T183" i="49"/>
  <c r="S183" i="49"/>
  <c r="R183" i="49"/>
  <c r="Q183" i="49"/>
  <c r="P183" i="49"/>
  <c r="N183" i="49"/>
  <c r="M183" i="49"/>
  <c r="L183" i="49"/>
  <c r="O182" i="49"/>
  <c r="O181" i="49"/>
  <c r="O180" i="49"/>
  <c r="O179" i="49" s="1"/>
  <c r="U179" i="49"/>
  <c r="T179" i="49"/>
  <c r="S179" i="49"/>
  <c r="R179" i="49"/>
  <c r="Q179" i="49"/>
  <c r="P179" i="49"/>
  <c r="N179" i="49"/>
  <c r="M179" i="49"/>
  <c r="L179" i="49"/>
  <c r="O178" i="49"/>
  <c r="O177" i="49"/>
  <c r="O176" i="49"/>
  <c r="O175" i="49" s="1"/>
  <c r="U175" i="49"/>
  <c r="T175" i="49"/>
  <c r="S175" i="49"/>
  <c r="R175" i="49"/>
  <c r="Q175" i="49"/>
  <c r="P175" i="49"/>
  <c r="N175" i="49"/>
  <c r="M175" i="49"/>
  <c r="L175" i="49"/>
  <c r="O174" i="49"/>
  <c r="O173" i="49"/>
  <c r="O172" i="49"/>
  <c r="O171" i="49" s="1"/>
  <c r="U171" i="49"/>
  <c r="T171" i="49"/>
  <c r="S171" i="49"/>
  <c r="R171" i="49"/>
  <c r="Q171" i="49"/>
  <c r="P171" i="49"/>
  <c r="N171" i="49"/>
  <c r="M171" i="49"/>
  <c r="L171" i="49"/>
  <c r="O170" i="49"/>
  <c r="O169" i="49"/>
  <c r="O168" i="49"/>
  <c r="O167" i="49" s="1"/>
  <c r="U167" i="49"/>
  <c r="U147" i="49" s="1"/>
  <c r="T167" i="49"/>
  <c r="S167" i="49"/>
  <c r="R167" i="49"/>
  <c r="Q167" i="49"/>
  <c r="P167" i="49"/>
  <c r="N167" i="49"/>
  <c r="M167" i="49"/>
  <c r="L167" i="49"/>
  <c r="O166" i="49"/>
  <c r="O165" i="49"/>
  <c r="O164" i="49"/>
  <c r="O163" i="49" s="1"/>
  <c r="U163" i="49"/>
  <c r="T163" i="49"/>
  <c r="S163" i="49"/>
  <c r="R163" i="49"/>
  <c r="Q163" i="49"/>
  <c r="P163" i="49"/>
  <c r="N163" i="49"/>
  <c r="M163" i="49"/>
  <c r="L163" i="49"/>
  <c r="O162" i="49"/>
  <c r="O161" i="49"/>
  <c r="O160" i="49"/>
  <c r="O159" i="49" s="1"/>
  <c r="U159" i="49"/>
  <c r="T159" i="49"/>
  <c r="S159" i="49"/>
  <c r="R159" i="49"/>
  <c r="Q159" i="49"/>
  <c r="P159" i="49"/>
  <c r="N159" i="49"/>
  <c r="M159" i="49"/>
  <c r="L159" i="49"/>
  <c r="O158" i="49"/>
  <c r="O157" i="49"/>
  <c r="O156" i="49"/>
  <c r="O155" i="49" s="1"/>
  <c r="U155" i="49"/>
  <c r="T155" i="49"/>
  <c r="S155" i="49"/>
  <c r="R155" i="49"/>
  <c r="Q155" i="49"/>
  <c r="P155" i="49"/>
  <c r="N155" i="49"/>
  <c r="M155" i="49"/>
  <c r="M147" i="49" s="1"/>
  <c r="L155" i="49"/>
  <c r="O154" i="49"/>
  <c r="O153" i="49"/>
  <c r="O152" i="49"/>
  <c r="O151" i="49" s="1"/>
  <c r="U151" i="49"/>
  <c r="T151" i="49"/>
  <c r="S151" i="49"/>
  <c r="R151" i="49"/>
  <c r="Q151" i="49"/>
  <c r="P151" i="49"/>
  <c r="N151" i="49"/>
  <c r="M151" i="49"/>
  <c r="L151" i="49"/>
  <c r="O150" i="49"/>
  <c r="O149" i="49"/>
  <c r="O148" i="49" s="1"/>
  <c r="U148" i="49"/>
  <c r="T148" i="49"/>
  <c r="S148" i="49"/>
  <c r="S147" i="49" s="1"/>
  <c r="R148" i="49"/>
  <c r="Q148" i="49"/>
  <c r="P148" i="49"/>
  <c r="N148" i="49"/>
  <c r="M148" i="49"/>
  <c r="L148" i="49"/>
  <c r="Q147" i="49"/>
  <c r="O146" i="49"/>
  <c r="O145" i="49"/>
  <c r="O144" i="49"/>
  <c r="O143" i="49" s="1"/>
  <c r="U143" i="49"/>
  <c r="T143" i="49"/>
  <c r="S143" i="49"/>
  <c r="R143" i="49"/>
  <c r="Q143" i="49"/>
  <c r="P143" i="49"/>
  <c r="N143" i="49"/>
  <c r="M143" i="49"/>
  <c r="L143" i="49"/>
  <c r="O142" i="49"/>
  <c r="O141" i="49"/>
  <c r="O140" i="49"/>
  <c r="O139" i="49" s="1"/>
  <c r="U139" i="49"/>
  <c r="T139" i="49"/>
  <c r="S139" i="49"/>
  <c r="R139" i="49"/>
  <c r="Q139" i="49"/>
  <c r="P139" i="49"/>
  <c r="N139" i="49"/>
  <c r="M139" i="49"/>
  <c r="L139" i="49"/>
  <c r="O138" i="49"/>
  <c r="O137" i="49"/>
  <c r="O136" i="49"/>
  <c r="U135" i="49"/>
  <c r="T135" i="49"/>
  <c r="S135" i="49"/>
  <c r="R135" i="49"/>
  <c r="Q135" i="49"/>
  <c r="P135" i="49"/>
  <c r="N135" i="49"/>
  <c r="M135" i="49"/>
  <c r="L135" i="49"/>
  <c r="O134" i="49"/>
  <c r="O133" i="49"/>
  <c r="O132" i="49"/>
  <c r="U131" i="49"/>
  <c r="T131" i="49"/>
  <c r="S131" i="49"/>
  <c r="R131" i="49"/>
  <c r="Q131" i="49"/>
  <c r="P131" i="49"/>
  <c r="N131" i="49"/>
  <c r="M131" i="49"/>
  <c r="L131" i="49"/>
  <c r="O130" i="49"/>
  <c r="O129" i="49"/>
  <c r="O128" i="49"/>
  <c r="U127" i="49"/>
  <c r="T127" i="49"/>
  <c r="S127" i="49"/>
  <c r="R127" i="49"/>
  <c r="Q127" i="49"/>
  <c r="P127" i="49"/>
  <c r="N127" i="49"/>
  <c r="M127" i="49"/>
  <c r="L127" i="49"/>
  <c r="O126" i="49"/>
  <c r="O125" i="49"/>
  <c r="O124" i="49"/>
  <c r="U123" i="49"/>
  <c r="T123" i="49"/>
  <c r="S123" i="49"/>
  <c r="R123" i="49"/>
  <c r="Q123" i="49"/>
  <c r="P123" i="49"/>
  <c r="O123" i="49"/>
  <c r="N123" i="49"/>
  <c r="M123" i="49"/>
  <c r="L123" i="49"/>
  <c r="O122" i="49"/>
  <c r="O121" i="49"/>
  <c r="O120" i="49"/>
  <c r="O119" i="49" s="1"/>
  <c r="U119" i="49"/>
  <c r="T119" i="49"/>
  <c r="S119" i="49"/>
  <c r="R119" i="49"/>
  <c r="Q119" i="49"/>
  <c r="P119" i="49"/>
  <c r="N119" i="49"/>
  <c r="M119" i="49"/>
  <c r="L119" i="49"/>
  <c r="O118" i="49"/>
  <c r="O117" i="49"/>
  <c r="O116" i="49"/>
  <c r="U115" i="49"/>
  <c r="T115" i="49"/>
  <c r="S115" i="49"/>
  <c r="R115" i="49"/>
  <c r="Q115" i="49"/>
  <c r="P115" i="49"/>
  <c r="N115" i="49"/>
  <c r="M115" i="49"/>
  <c r="L115" i="49"/>
  <c r="O114" i="49"/>
  <c r="O113" i="49"/>
  <c r="O112" i="49"/>
  <c r="U111" i="49"/>
  <c r="T111" i="49"/>
  <c r="S111" i="49"/>
  <c r="R111" i="49"/>
  <c r="Q111" i="49"/>
  <c r="P111" i="49"/>
  <c r="N111" i="49"/>
  <c r="N102" i="49" s="1"/>
  <c r="M111" i="49"/>
  <c r="L111" i="49"/>
  <c r="O110" i="49"/>
  <c r="O107" i="49" s="1"/>
  <c r="O109" i="49"/>
  <c r="O108" i="49"/>
  <c r="U107" i="49"/>
  <c r="T107" i="49"/>
  <c r="S107" i="49"/>
  <c r="R107" i="49"/>
  <c r="Q107" i="49"/>
  <c r="P107" i="49"/>
  <c r="N107" i="49"/>
  <c r="M107" i="49"/>
  <c r="L107" i="49"/>
  <c r="O106" i="49"/>
  <c r="O105" i="49"/>
  <c r="O104" i="49"/>
  <c r="O103" i="49" s="1"/>
  <c r="U103" i="49"/>
  <c r="U102" i="49" s="1"/>
  <c r="T103" i="49"/>
  <c r="S103" i="49"/>
  <c r="R103" i="49"/>
  <c r="R102" i="49" s="1"/>
  <c r="Q103" i="49"/>
  <c r="Q102" i="49" s="1"/>
  <c r="Q101" i="49" s="1"/>
  <c r="P103" i="49"/>
  <c r="N103" i="49"/>
  <c r="M103" i="49"/>
  <c r="L103" i="49"/>
  <c r="L102" i="49" s="1"/>
  <c r="O100" i="49"/>
  <c r="T99" i="49"/>
  <c r="V99" i="49" s="1"/>
  <c r="R99" i="49"/>
  <c r="O99" i="49"/>
  <c r="O98" i="49"/>
  <c r="O96" i="49" s="1"/>
  <c r="U97" i="49"/>
  <c r="U96" i="49" s="1"/>
  <c r="R97" i="49"/>
  <c r="R96" i="49" s="1"/>
  <c r="Q97" i="49"/>
  <c r="O97" i="49"/>
  <c r="T97" i="49" s="1"/>
  <c r="S96" i="49"/>
  <c r="P96" i="49"/>
  <c r="N96" i="49"/>
  <c r="M96" i="49"/>
  <c r="L96" i="49"/>
  <c r="O95" i="49"/>
  <c r="O94" i="49"/>
  <c r="O93" i="49"/>
  <c r="O92" i="49" s="1"/>
  <c r="U92" i="49"/>
  <c r="T92" i="49"/>
  <c r="S92" i="49"/>
  <c r="R92" i="49"/>
  <c r="Q92" i="49"/>
  <c r="P92" i="49"/>
  <c r="N92" i="49"/>
  <c r="M92" i="49"/>
  <c r="L92" i="49"/>
  <c r="O91" i="49"/>
  <c r="O90" i="49"/>
  <c r="O89" i="49"/>
  <c r="O88" i="49" s="1"/>
  <c r="U88" i="49"/>
  <c r="T88" i="49"/>
  <c r="S88" i="49"/>
  <c r="R88" i="49"/>
  <c r="Q88" i="49"/>
  <c r="P88" i="49"/>
  <c r="N88" i="49"/>
  <c r="M88" i="49"/>
  <c r="L88" i="49"/>
  <c r="O87" i="49"/>
  <c r="O86" i="49"/>
  <c r="O85" i="49"/>
  <c r="O84" i="49" s="1"/>
  <c r="U84" i="49"/>
  <c r="T84" i="49"/>
  <c r="S84" i="49"/>
  <c r="R84" i="49"/>
  <c r="Q84" i="49"/>
  <c r="P84" i="49"/>
  <c r="N84" i="49"/>
  <c r="M84" i="49"/>
  <c r="L84" i="49"/>
  <c r="O83" i="49"/>
  <c r="O82" i="49"/>
  <c r="O81" i="49"/>
  <c r="O80" i="49" s="1"/>
  <c r="U80" i="49"/>
  <c r="T80" i="49"/>
  <c r="S80" i="49"/>
  <c r="S79" i="49" s="1"/>
  <c r="S78" i="49" s="1"/>
  <c r="R80" i="49"/>
  <c r="R79" i="49" s="1"/>
  <c r="R78" i="49" s="1"/>
  <c r="Q80" i="49"/>
  <c r="P80" i="49"/>
  <c r="P79" i="49" s="1"/>
  <c r="P78" i="49" s="1"/>
  <c r="N80" i="49"/>
  <c r="N79" i="49" s="1"/>
  <c r="N78" i="49" s="1"/>
  <c r="M80" i="49"/>
  <c r="M79" i="49" s="1"/>
  <c r="M78" i="49" s="1"/>
  <c r="L80" i="49"/>
  <c r="O77" i="49"/>
  <c r="O76" i="49"/>
  <c r="O75" i="49"/>
  <c r="U74" i="49"/>
  <c r="T74" i="49"/>
  <c r="S74" i="49"/>
  <c r="R74" i="49"/>
  <c r="Q74" i="49"/>
  <c r="P74" i="49"/>
  <c r="O74" i="49"/>
  <c r="N74" i="49"/>
  <c r="M74" i="49"/>
  <c r="L74" i="49"/>
  <c r="O73" i="49"/>
  <c r="O72" i="49"/>
  <c r="O71" i="49"/>
  <c r="U70" i="49"/>
  <c r="T70" i="49"/>
  <c r="S70" i="49"/>
  <c r="R70" i="49"/>
  <c r="Q70" i="49"/>
  <c r="P70" i="49"/>
  <c r="O70" i="49"/>
  <c r="N70" i="49"/>
  <c r="M70" i="49"/>
  <c r="L70" i="49"/>
  <c r="O69" i="49"/>
  <c r="O68" i="49"/>
  <c r="O67" i="49"/>
  <c r="U66" i="49"/>
  <c r="T66" i="49"/>
  <c r="S66" i="49"/>
  <c r="R66" i="49"/>
  <c r="Q66" i="49"/>
  <c r="P66" i="49"/>
  <c r="N66" i="49"/>
  <c r="M66" i="49"/>
  <c r="L66" i="49"/>
  <c r="O65" i="49"/>
  <c r="O62" i="49" s="1"/>
  <c r="O64" i="49"/>
  <c r="O63" i="49"/>
  <c r="U62" i="49"/>
  <c r="T62" i="49"/>
  <c r="S62" i="49"/>
  <c r="R62" i="49"/>
  <c r="Q62" i="49"/>
  <c r="P62" i="49"/>
  <c r="N62" i="49"/>
  <c r="M62" i="49"/>
  <c r="L62" i="49"/>
  <c r="O61" i="49"/>
  <c r="O60" i="49"/>
  <c r="O59" i="49"/>
  <c r="T59" i="49" s="1"/>
  <c r="V59" i="49" s="1"/>
  <c r="U58" i="49"/>
  <c r="S58" i="49"/>
  <c r="R58" i="49"/>
  <c r="P58" i="49"/>
  <c r="N58" i="49"/>
  <c r="M58" i="49"/>
  <c r="L58" i="49"/>
  <c r="R57" i="49"/>
  <c r="O57" i="49"/>
  <c r="Q57" i="49" s="1"/>
  <c r="O56" i="49"/>
  <c r="U55" i="49"/>
  <c r="U54" i="49" s="1"/>
  <c r="R55" i="49"/>
  <c r="O55" i="49"/>
  <c r="S54" i="49"/>
  <c r="P54" i="49"/>
  <c r="N54" i="49"/>
  <c r="M54" i="49"/>
  <c r="L54" i="49"/>
  <c r="R53" i="49"/>
  <c r="M53" i="49"/>
  <c r="O52" i="49"/>
  <c r="U51" i="49"/>
  <c r="V51" i="49" s="1"/>
  <c r="T51" i="49"/>
  <c r="R51" i="49"/>
  <c r="O51" i="49"/>
  <c r="Q51" i="49" s="1"/>
  <c r="Q50" i="49" s="1"/>
  <c r="U50" i="49"/>
  <c r="S50" i="49"/>
  <c r="P50" i="49"/>
  <c r="N50" i="49"/>
  <c r="L50" i="49"/>
  <c r="O49" i="49"/>
  <c r="O48" i="49"/>
  <c r="R47" i="49"/>
  <c r="Q47" i="49" s="1"/>
  <c r="Q46" i="49" s="1"/>
  <c r="O47" i="49"/>
  <c r="T47" i="49" s="1"/>
  <c r="U46" i="49"/>
  <c r="S46" i="49"/>
  <c r="P46" i="49"/>
  <c r="N46" i="49"/>
  <c r="M46" i="49"/>
  <c r="L46" i="49"/>
  <c r="O45" i="49"/>
  <c r="O44" i="49"/>
  <c r="R43" i="49"/>
  <c r="Q43" i="49" s="1"/>
  <c r="Q42" i="49" s="1"/>
  <c r="P43" i="49"/>
  <c r="P42" i="49" s="1"/>
  <c r="O43" i="49"/>
  <c r="T43" i="49" s="1"/>
  <c r="U42" i="49"/>
  <c r="S42" i="49"/>
  <c r="S37" i="49" s="1"/>
  <c r="O42" i="49"/>
  <c r="N42" i="49"/>
  <c r="M42" i="49"/>
  <c r="L42" i="49"/>
  <c r="O41" i="49"/>
  <c r="O40" i="49"/>
  <c r="O39" i="49"/>
  <c r="U38" i="49"/>
  <c r="T38" i="49"/>
  <c r="S38" i="49"/>
  <c r="R38" i="49"/>
  <c r="Q38" i="49"/>
  <c r="P38" i="49"/>
  <c r="N38" i="49"/>
  <c r="N37" i="49" s="1"/>
  <c r="M38" i="49"/>
  <c r="L38" i="49"/>
  <c r="O36" i="49"/>
  <c r="O35" i="49"/>
  <c r="O34" i="49"/>
  <c r="O33" i="49" s="1"/>
  <c r="U33" i="49"/>
  <c r="T33" i="49"/>
  <c r="S33" i="49"/>
  <c r="R33" i="49"/>
  <c r="Q33" i="49"/>
  <c r="P33" i="49"/>
  <c r="N33" i="49"/>
  <c r="M33" i="49"/>
  <c r="L33" i="49"/>
  <c r="R32" i="49"/>
  <c r="P32" i="49"/>
  <c r="O32" i="49"/>
  <c r="Q32" i="49" s="1"/>
  <c r="R31" i="49"/>
  <c r="P31" i="49"/>
  <c r="O31" i="49"/>
  <c r="T31" i="49" s="1"/>
  <c r="U30" i="49"/>
  <c r="U29" i="49" s="1"/>
  <c r="U28" i="49" s="1"/>
  <c r="P30" i="49"/>
  <c r="P29" i="49" s="1"/>
  <c r="P28" i="49" s="1"/>
  <c r="P27" i="49" s="1"/>
  <c r="P26" i="49" s="1"/>
  <c r="L30" i="49"/>
  <c r="R30" i="49" s="1"/>
  <c r="S29" i="49"/>
  <c r="S28" i="49" s="1"/>
  <c r="S27" i="49" s="1"/>
  <c r="S26" i="49" s="1"/>
  <c r="R29" i="49"/>
  <c r="R28" i="49" s="1"/>
  <c r="R27" i="49" s="1"/>
  <c r="R26" i="49" s="1"/>
  <c r="N29" i="49"/>
  <c r="N28" i="49" s="1"/>
  <c r="N27" i="49" s="1"/>
  <c r="M29" i="49"/>
  <c r="M28" i="49"/>
  <c r="M27" i="49" s="1"/>
  <c r="M26" i="49" s="1"/>
  <c r="N26" i="49"/>
  <c r="O24" i="49"/>
  <c r="O23" i="49"/>
  <c r="O22" i="49"/>
  <c r="U21" i="49"/>
  <c r="T21" i="49"/>
  <c r="S21" i="49"/>
  <c r="R21" i="49"/>
  <c r="Q21" i="49"/>
  <c r="P21" i="49"/>
  <c r="N21" i="49"/>
  <c r="M21" i="49"/>
  <c r="L21" i="49"/>
  <c r="T20" i="49"/>
  <c r="V20" i="49" s="1"/>
  <c r="O20" i="49"/>
  <c r="Q20" i="49" s="1"/>
  <c r="O19" i="49"/>
  <c r="O18" i="49"/>
  <c r="P18" i="49" s="1"/>
  <c r="P17" i="49" s="1"/>
  <c r="U17" i="49"/>
  <c r="S17" i="49"/>
  <c r="R17" i="49"/>
  <c r="O17" i="49"/>
  <c r="T17" i="49" s="1"/>
  <c r="N17" i="49"/>
  <c r="M17" i="49"/>
  <c r="L17" i="49"/>
  <c r="O16" i="49"/>
  <c r="O15" i="49"/>
  <c r="O14" i="49"/>
  <c r="P14" i="49" s="1"/>
  <c r="P13" i="49" s="1"/>
  <c r="P12" i="49" s="1"/>
  <c r="P11" i="49" s="1"/>
  <c r="P10" i="49" s="1"/>
  <c r="U13" i="49"/>
  <c r="S13" i="49"/>
  <c r="R13" i="49"/>
  <c r="R12" i="49" s="1"/>
  <c r="N13" i="49"/>
  <c r="N12" i="49" s="1"/>
  <c r="N11" i="49" s="1"/>
  <c r="N10" i="49" s="1"/>
  <c r="M13" i="49"/>
  <c r="M12" i="49" s="1"/>
  <c r="M11" i="49" s="1"/>
  <c r="M10" i="49" s="1"/>
  <c r="L13" i="49"/>
  <c r="S12" i="49"/>
  <c r="S11" i="49" s="1"/>
  <c r="S10" i="49" s="1"/>
  <c r="L12" i="49"/>
  <c r="L11" i="49" s="1"/>
  <c r="L10" i="49" s="1"/>
  <c r="O287" i="49" l="1"/>
  <c r="T96" i="49"/>
  <c r="V96" i="49" s="1"/>
  <c r="V97" i="49"/>
  <c r="P57" i="37"/>
  <c r="P88" i="37" s="1"/>
  <c r="AB67" i="37"/>
  <c r="AB66" i="37" s="1"/>
  <c r="L66" i="37"/>
  <c r="T14" i="49"/>
  <c r="V14" i="49" s="1"/>
  <c r="R11" i="49"/>
  <c r="R10" i="49" s="1"/>
  <c r="O21" i="49"/>
  <c r="L37" i="49"/>
  <c r="R50" i="49"/>
  <c r="T58" i="49"/>
  <c r="V58" i="49" s="1"/>
  <c r="O79" i="49"/>
  <c r="O78" i="49" s="1"/>
  <c r="L101" i="49"/>
  <c r="U101" i="49"/>
  <c r="R147" i="49"/>
  <c r="R101" i="49" s="1"/>
  <c r="N246" i="49"/>
  <c r="N228" i="49" s="1"/>
  <c r="Q256" i="49"/>
  <c r="Q247" i="49" s="1"/>
  <c r="Q246" i="49" s="1"/>
  <c r="U256" i="49"/>
  <c r="U247" i="49" s="1"/>
  <c r="U246" i="49" s="1"/>
  <c r="O265" i="49"/>
  <c r="Q378" i="49"/>
  <c r="U509" i="49"/>
  <c r="V509" i="49" s="1"/>
  <c r="T509" i="49"/>
  <c r="L15" i="37"/>
  <c r="AB16" i="37"/>
  <c r="Y56" i="37"/>
  <c r="I55" i="37"/>
  <c r="Y55" i="37" s="1"/>
  <c r="Y54" i="37" s="1"/>
  <c r="AB64" i="37"/>
  <c r="AB63" i="37" s="1"/>
  <c r="L63" i="37"/>
  <c r="L62" i="37" s="1"/>
  <c r="Z75" i="37"/>
  <c r="I75" i="37"/>
  <c r="J115" i="37"/>
  <c r="N115" i="37"/>
  <c r="N117" i="37" s="1"/>
  <c r="R115" i="37"/>
  <c r="R117" i="37" s="1"/>
  <c r="V115" i="37"/>
  <c r="V117" i="37" s="1"/>
  <c r="Z115" i="37"/>
  <c r="Q31" i="49"/>
  <c r="O38" i="49"/>
  <c r="R42" i="49"/>
  <c r="O46" i="49"/>
  <c r="O54" i="49"/>
  <c r="T57" i="49"/>
  <c r="V57" i="49" s="1"/>
  <c r="M102" i="49"/>
  <c r="M101" i="49" s="1"/>
  <c r="N147" i="49"/>
  <c r="N101" i="49" s="1"/>
  <c r="N25" i="49" s="1"/>
  <c r="N9" i="49" s="1"/>
  <c r="L187" i="49"/>
  <c r="S188" i="49"/>
  <c r="P229" i="49"/>
  <c r="T229" i="49"/>
  <c r="T246" i="49"/>
  <c r="P278" i="49"/>
  <c r="P246" i="49" s="1"/>
  <c r="P228" i="49" s="1"/>
  <c r="P227" i="49" s="1"/>
  <c r="T278" i="49"/>
  <c r="M287" i="49"/>
  <c r="Q287" i="49"/>
  <c r="U287" i="49"/>
  <c r="P346" i="49"/>
  <c r="P345" i="49" s="1"/>
  <c r="T346" i="49"/>
  <c r="T345" i="49" s="1"/>
  <c r="L379" i="49"/>
  <c r="L378" i="49" s="1"/>
  <c r="M378" i="49"/>
  <c r="O507" i="49"/>
  <c r="P509" i="49"/>
  <c r="Z15" i="37"/>
  <c r="AB25" i="37"/>
  <c r="Z55" i="37"/>
  <c r="Z54" i="37" s="1"/>
  <c r="J54" i="37"/>
  <c r="J53" i="37" s="1"/>
  <c r="Z53" i="37" s="1"/>
  <c r="Y62" i="37"/>
  <c r="K115" i="37"/>
  <c r="O115" i="37"/>
  <c r="O117" i="37" s="1"/>
  <c r="S115" i="37"/>
  <c r="S117" i="37" s="1"/>
  <c r="W115" i="37"/>
  <c r="W117" i="37" s="1"/>
  <c r="R46" i="49"/>
  <c r="O58" i="49"/>
  <c r="T79" i="49"/>
  <c r="T78" i="49" s="1"/>
  <c r="Q99" i="49"/>
  <c r="Q96" i="49" s="1"/>
  <c r="Q79" i="49" s="1"/>
  <c r="Q78" i="49" s="1"/>
  <c r="O111" i="49"/>
  <c r="O115" i="49"/>
  <c r="L147" i="49"/>
  <c r="P147" i="49"/>
  <c r="T147" i="49"/>
  <c r="P188" i="49"/>
  <c r="O207" i="49"/>
  <c r="U206" i="49"/>
  <c r="U205" i="49" s="1"/>
  <c r="Q229" i="49"/>
  <c r="Q228" i="49" s="1"/>
  <c r="Q227" i="49" s="1"/>
  <c r="U229" i="49"/>
  <c r="L229" i="49"/>
  <c r="M278" i="49"/>
  <c r="M246" i="49" s="1"/>
  <c r="M228" i="49" s="1"/>
  <c r="M227" i="49" s="1"/>
  <c r="L278" i="49"/>
  <c r="L246" i="49" s="1"/>
  <c r="L228" i="49" s="1"/>
  <c r="O300" i="49"/>
  <c r="L346" i="49"/>
  <c r="L345" i="49" s="1"/>
  <c r="T363" i="49"/>
  <c r="O364" i="49"/>
  <c r="O363" i="49" s="1"/>
  <c r="O371" i="49"/>
  <c r="O370" i="49" s="1"/>
  <c r="AB12" i="37"/>
  <c r="L11" i="37"/>
  <c r="AB11" i="37" s="1"/>
  <c r="I37" i="37"/>
  <c r="Y37" i="37" s="1"/>
  <c r="Z49" i="37"/>
  <c r="J48" i="37"/>
  <c r="R48" i="37"/>
  <c r="R54" i="49"/>
  <c r="Q59" i="49"/>
  <c r="Q58" i="49" s="1"/>
  <c r="L79" i="49"/>
  <c r="L78" i="49" s="1"/>
  <c r="U79" i="49"/>
  <c r="U78" i="49" s="1"/>
  <c r="V78" i="49" s="1"/>
  <c r="P102" i="49"/>
  <c r="T102" i="49"/>
  <c r="S102" i="49"/>
  <c r="S101" i="49" s="1"/>
  <c r="O127" i="49"/>
  <c r="O131" i="49"/>
  <c r="O135" i="49"/>
  <c r="Q187" i="49"/>
  <c r="O195" i="49"/>
  <c r="O194" i="49" s="1"/>
  <c r="O188" i="49" s="1"/>
  <c r="O201" i="49"/>
  <c r="O200" i="49" s="1"/>
  <c r="O199" i="49" s="1"/>
  <c r="O230" i="49"/>
  <c r="O234" i="49"/>
  <c r="R247" i="49"/>
  <c r="R246" i="49" s="1"/>
  <c r="R228" i="49" s="1"/>
  <c r="R227" i="49" s="1"/>
  <c r="O252" i="49"/>
  <c r="N278" i="49"/>
  <c r="P287" i="49"/>
  <c r="T287" i="49"/>
  <c r="Q394" i="49"/>
  <c r="Q393" i="49" s="1"/>
  <c r="O393" i="49"/>
  <c r="T394" i="49"/>
  <c r="T393" i="49" s="1"/>
  <c r="O470" i="49"/>
  <c r="O518" i="49"/>
  <c r="O1038" i="49"/>
  <c r="L1037" i="49"/>
  <c r="O1037" i="49" s="1"/>
  <c r="J17" i="37"/>
  <c r="Z17" i="37" s="1"/>
  <c r="AA36" i="37"/>
  <c r="K33" i="37"/>
  <c r="AA33" i="37" s="1"/>
  <c r="L36" i="37"/>
  <c r="L33" i="37" s="1"/>
  <c r="AB33" i="37" s="1"/>
  <c r="AA49" i="37"/>
  <c r="K48" i="37"/>
  <c r="AA48" i="37" s="1"/>
  <c r="M57" i="37"/>
  <c r="Y57" i="37" s="1"/>
  <c r="S57" i="37"/>
  <c r="S88" i="37" s="1"/>
  <c r="W57" i="37"/>
  <c r="W88" i="37" s="1"/>
  <c r="O57" i="37"/>
  <c r="Y70" i="37"/>
  <c r="Y69" i="37" s="1"/>
  <c r="Y68" i="37" s="1"/>
  <c r="J75" i="37"/>
  <c r="Y94" i="37"/>
  <c r="Y115" i="37" s="1"/>
  <c r="Y97" i="37"/>
  <c r="I94" i="37"/>
  <c r="R346" i="49"/>
  <c r="R345" i="49" s="1"/>
  <c r="O356" i="49"/>
  <c r="O346" i="49" s="1"/>
  <c r="O345" i="49" s="1"/>
  <c r="R379" i="49"/>
  <c r="R378" i="49" s="1"/>
  <c r="O383" i="49"/>
  <c r="O396" i="49"/>
  <c r="U506" i="49"/>
  <c r="U505" i="49" s="1"/>
  <c r="N10" i="37"/>
  <c r="N9" i="37" s="1"/>
  <c r="R10" i="37"/>
  <c r="R9" i="37" s="1"/>
  <c r="V10" i="37"/>
  <c r="V9" i="37" s="1"/>
  <c r="AA18" i="37"/>
  <c r="P9" i="37"/>
  <c r="T9" i="37"/>
  <c r="X9" i="37"/>
  <c r="N24" i="37"/>
  <c r="N4" i="37" s="1"/>
  <c r="Q19" i="37" s="1"/>
  <c r="Q24" i="37"/>
  <c r="O24" i="37"/>
  <c r="S24" i="37"/>
  <c r="S4" i="37" s="1"/>
  <c r="W24" i="37"/>
  <c r="W4" i="37" s="1"/>
  <c r="Z37" i="37"/>
  <c r="M88" i="37"/>
  <c r="P48" i="37"/>
  <c r="P47" i="37" s="1"/>
  <c r="Y58" i="37"/>
  <c r="Z66" i="37"/>
  <c r="AB103" i="37"/>
  <c r="L115" i="37"/>
  <c r="P115" i="37"/>
  <c r="P117" i="37" s="1"/>
  <c r="T115" i="37"/>
  <c r="T117" i="37" s="1"/>
  <c r="X115" i="37"/>
  <c r="X117" i="37" s="1"/>
  <c r="N346" i="49"/>
  <c r="N345" i="49" s="1"/>
  <c r="S363" i="49"/>
  <c r="O380" i="49"/>
  <c r="N379" i="49"/>
  <c r="N378" i="49" s="1"/>
  <c r="P379" i="49"/>
  <c r="P378" i="49" s="1"/>
  <c r="T379" i="49"/>
  <c r="T378" i="49" s="1"/>
  <c r="O1024" i="49"/>
  <c r="V1024" i="49" s="1"/>
  <c r="P5" i="37"/>
  <c r="AB5" i="37" s="1"/>
  <c r="K13" i="37"/>
  <c r="Y31" i="37"/>
  <c r="AA37" i="37"/>
  <c r="AB58" i="37"/>
  <c r="I73" i="37"/>
  <c r="I72" i="37" s="1"/>
  <c r="I71" i="37" s="1"/>
  <c r="I66" i="37" s="1"/>
  <c r="AA94" i="37"/>
  <c r="AA115" i="37" s="1"/>
  <c r="O88" i="37"/>
  <c r="O47" i="37"/>
  <c r="W47" i="37"/>
  <c r="X88" i="37"/>
  <c r="X47" i="37"/>
  <c r="Z11" i="37"/>
  <c r="J10" i="37"/>
  <c r="Y12" i="37"/>
  <c r="I11" i="37"/>
  <c r="AB17" i="37"/>
  <c r="U47" i="37"/>
  <c r="U88" i="37"/>
  <c r="AA64" i="37"/>
  <c r="AA63" i="37" s="1"/>
  <c r="K63" i="37"/>
  <c r="K62" i="37" s="1"/>
  <c r="O10" i="37"/>
  <c r="O9" i="37" s="1"/>
  <c r="O4" i="37" s="1"/>
  <c r="AA15" i="37"/>
  <c r="Y49" i="37"/>
  <c r="AB51" i="37"/>
  <c r="AB50" i="37" s="1"/>
  <c r="L50" i="37"/>
  <c r="L49" i="37" s="1"/>
  <c r="Y26" i="37"/>
  <c r="Q88" i="37"/>
  <c r="Q47" i="37"/>
  <c r="N57" i="37"/>
  <c r="R57" i="37"/>
  <c r="V57" i="37"/>
  <c r="AB115" i="37"/>
  <c r="T47" i="37"/>
  <c r="T88" i="37"/>
  <c r="Y25" i="37"/>
  <c r="I24" i="37"/>
  <c r="Y24" i="37" s="1"/>
  <c r="AB38" i="37"/>
  <c r="L37" i="37"/>
  <c r="AB37" i="37" s="1"/>
  <c r="S47" i="37"/>
  <c r="J66" i="37"/>
  <c r="AA67" i="37"/>
  <c r="AA66" i="37" s="1"/>
  <c r="K66" i="37"/>
  <c r="L10" i="37"/>
  <c r="AB15" i="37"/>
  <c r="I17" i="37"/>
  <c r="J25" i="37"/>
  <c r="P24" i="37"/>
  <c r="P4" i="37" s="1"/>
  <c r="T24" i="37"/>
  <c r="T4" i="37" s="1"/>
  <c r="X24" i="37"/>
  <c r="K31" i="37"/>
  <c r="AA31" i="37" s="1"/>
  <c r="L32" i="37"/>
  <c r="I54" i="37"/>
  <c r="I53" i="37" s="1"/>
  <c r="Y53" i="37" s="1"/>
  <c r="J63" i="37"/>
  <c r="J62" i="37" s="1"/>
  <c r="Z62" i="37" s="1"/>
  <c r="Y66" i="37"/>
  <c r="I115" i="37"/>
  <c r="M115" i="37"/>
  <c r="M117" i="37" s="1"/>
  <c r="Q115" i="37"/>
  <c r="Q117" i="37" s="1"/>
  <c r="U115" i="37"/>
  <c r="U117" i="37" s="1"/>
  <c r="M4" i="37"/>
  <c r="Q4" i="37"/>
  <c r="U4" i="37"/>
  <c r="Y6" i="37"/>
  <c r="AA27" i="37"/>
  <c r="K26" i="37"/>
  <c r="AB36" i="37"/>
  <c r="R4" i="37"/>
  <c r="V4" i="37"/>
  <c r="AA23" i="37"/>
  <c r="T16" i="49"/>
  <c r="Q16" i="49"/>
  <c r="V43" i="49"/>
  <c r="T42" i="49"/>
  <c r="V42" i="49" s="1"/>
  <c r="T190" i="49"/>
  <c r="T189" i="49" s="1"/>
  <c r="T188" i="49" s="1"/>
  <c r="T187" i="49" s="1"/>
  <c r="V191" i="49"/>
  <c r="Q14" i="49"/>
  <c r="M188" i="49"/>
  <c r="M187" i="49" s="1"/>
  <c r="R188" i="49"/>
  <c r="R187" i="49" s="1"/>
  <c r="U27" i="49"/>
  <c r="V79" i="49"/>
  <c r="U12" i="49"/>
  <c r="V17" i="49"/>
  <c r="V47" i="49"/>
  <c r="T46" i="49"/>
  <c r="V46" i="49" s="1"/>
  <c r="O13" i="49"/>
  <c r="O12" i="49" s="1"/>
  <c r="O11" i="49" s="1"/>
  <c r="O10" i="49" s="1"/>
  <c r="T18" i="49"/>
  <c r="V18" i="49" s="1"/>
  <c r="Q18" i="49"/>
  <c r="Q17" i="49" s="1"/>
  <c r="T32" i="49"/>
  <c r="V32" i="49" s="1"/>
  <c r="P37" i="49"/>
  <c r="U37" i="49"/>
  <c r="Q55" i="49"/>
  <c r="Q54" i="49" s="1"/>
  <c r="Q37" i="49" s="1"/>
  <c r="T55" i="49"/>
  <c r="T54" i="49" s="1"/>
  <c r="V54" i="49" s="1"/>
  <c r="O66" i="49"/>
  <c r="O102" i="49"/>
  <c r="O147" i="49"/>
  <c r="N188" i="49"/>
  <c r="N187" i="49" s="1"/>
  <c r="L29" i="49"/>
  <c r="L28" i="49" s="1"/>
  <c r="L27" i="49" s="1"/>
  <c r="L26" i="49" s="1"/>
  <c r="O30" i="49"/>
  <c r="O53" i="49"/>
  <c r="T53" i="49" s="1"/>
  <c r="M50" i="49"/>
  <c r="M37" i="49" s="1"/>
  <c r="M25" i="49" s="1"/>
  <c r="M9" i="49" s="1"/>
  <c r="P187" i="49"/>
  <c r="V190" i="49"/>
  <c r="O206" i="49"/>
  <c r="O205" i="49" s="1"/>
  <c r="U228" i="49"/>
  <c r="U227" i="49" s="1"/>
  <c r="O247" i="49"/>
  <c r="U189" i="49"/>
  <c r="L363" i="49"/>
  <c r="O379" i="49"/>
  <c r="O378" i="49" s="1"/>
  <c r="O1030" i="49"/>
  <c r="S229" i="49"/>
  <c r="S228" i="49" s="1"/>
  <c r="O238" i="49"/>
  <c r="O229" i="49" s="1"/>
  <c r="O283" i="49"/>
  <c r="O278" i="49" s="1"/>
  <c r="O308" i="49"/>
  <c r="S378" i="49"/>
  <c r="V393" i="49"/>
  <c r="V1038" i="49"/>
  <c r="U1037" i="49"/>
  <c r="V1037" i="49" s="1"/>
  <c r="S206" i="49"/>
  <c r="S205" i="49" s="1"/>
  <c r="S187" i="49" s="1"/>
  <c r="S25" i="49" s="1"/>
  <c r="S9" i="49" s="1"/>
  <c r="O215" i="49"/>
  <c r="L287" i="49"/>
  <c r="O438" i="49"/>
  <c r="O506" i="49"/>
  <c r="O505" i="49" s="1"/>
  <c r="T507" i="49"/>
  <c r="P507" i="49"/>
  <c r="T508" i="49"/>
  <c r="V508" i="49" s="1"/>
  <c r="O1031" i="49"/>
  <c r="V1031" i="49" s="1"/>
  <c r="U1030" i="49"/>
  <c r="V1030" i="49" s="1"/>
  <c r="N8" i="49" l="1"/>
  <c r="N7" i="49" s="1"/>
  <c r="S227" i="49"/>
  <c r="N227" i="49"/>
  <c r="P506" i="49"/>
  <c r="P505" i="49" s="1"/>
  <c r="T101" i="49"/>
  <c r="Z48" i="37"/>
  <c r="R37" i="49"/>
  <c r="S8" i="49"/>
  <c r="S7" i="49" s="1"/>
  <c r="M8" i="49"/>
  <c r="M7" i="49" s="1"/>
  <c r="AB62" i="37"/>
  <c r="L57" i="37"/>
  <c r="AB57" i="37" s="1"/>
  <c r="K12" i="37"/>
  <c r="AA13" i="37"/>
  <c r="T228" i="49"/>
  <c r="T227" i="49" s="1"/>
  <c r="V227" i="49" s="1"/>
  <c r="V394" i="49"/>
  <c r="O246" i="49"/>
  <c r="O228" i="49" s="1"/>
  <c r="O227" i="49" s="1"/>
  <c r="L25" i="49"/>
  <c r="L9" i="49" s="1"/>
  <c r="R25" i="49"/>
  <c r="R9" i="49" s="1"/>
  <c r="R8" i="49" s="1"/>
  <c r="R7" i="49" s="1"/>
  <c r="X4" i="37"/>
  <c r="I48" i="37"/>
  <c r="Y48" i="37" s="1"/>
  <c r="Y88" i="37" s="1"/>
  <c r="Y117" i="37" s="1"/>
  <c r="P101" i="49"/>
  <c r="P25" i="49" s="1"/>
  <c r="P9" i="49" s="1"/>
  <c r="P8" i="49" s="1"/>
  <c r="P7" i="49" s="1"/>
  <c r="N88" i="37"/>
  <c r="N47" i="37"/>
  <c r="AA26" i="37"/>
  <c r="K25" i="37"/>
  <c r="AB10" i="37"/>
  <c r="L9" i="37"/>
  <c r="J57" i="37"/>
  <c r="AB49" i="37"/>
  <c r="L48" i="37"/>
  <c r="Z10" i="37"/>
  <c r="J9" i="37"/>
  <c r="AB32" i="37"/>
  <c r="L31" i="37"/>
  <c r="J24" i="37"/>
  <c r="Z24" i="37" s="1"/>
  <c r="Z25" i="37"/>
  <c r="V88" i="37"/>
  <c r="V47" i="37"/>
  <c r="Y19" i="37"/>
  <c r="Q18" i="37"/>
  <c r="M47" i="37"/>
  <c r="R88" i="37"/>
  <c r="R47" i="37"/>
  <c r="AA62" i="37"/>
  <c r="K57" i="37"/>
  <c r="Y11" i="37"/>
  <c r="I10" i="37"/>
  <c r="I88" i="37"/>
  <c r="I47" i="37" s="1"/>
  <c r="L8" i="49"/>
  <c r="L7" i="49" s="1"/>
  <c r="U11" i="49"/>
  <c r="U26" i="49"/>
  <c r="L227" i="49"/>
  <c r="V53" i="49"/>
  <c r="T50" i="49"/>
  <c r="V50" i="49" s="1"/>
  <c r="O101" i="49"/>
  <c r="O50" i="49"/>
  <c r="O37" i="49" s="1"/>
  <c r="V16" i="49"/>
  <c r="T13" i="49"/>
  <c r="V189" i="49"/>
  <c r="U188" i="49"/>
  <c r="V507" i="49"/>
  <c r="T506" i="49"/>
  <c r="T30" i="49"/>
  <c r="O29" i="49"/>
  <c r="O28" i="49" s="1"/>
  <c r="O27" i="49" s="1"/>
  <c r="O26" i="49" s="1"/>
  <c r="Q30" i="49"/>
  <c r="Q29" i="49" s="1"/>
  <c r="Q28" i="49" s="1"/>
  <c r="Q27" i="49" s="1"/>
  <c r="Q26" i="49" s="1"/>
  <c r="Q25" i="49" s="1"/>
  <c r="V55" i="49"/>
  <c r="O187" i="49"/>
  <c r="Q13" i="49"/>
  <c r="Q12" i="49" s="1"/>
  <c r="Q11" i="49" s="1"/>
  <c r="Q10" i="49" s="1"/>
  <c r="Y47" i="37" l="1"/>
  <c r="I117" i="37"/>
  <c r="K11" i="37"/>
  <c r="AA12" i="37"/>
  <c r="Q9" i="49"/>
  <c r="Q8" i="49" s="1"/>
  <c r="Q7" i="49" s="1"/>
  <c r="Y10" i="37"/>
  <c r="I9" i="37"/>
  <c r="AA25" i="37"/>
  <c r="K24" i="37"/>
  <c r="AA24" i="37" s="1"/>
  <c r="J4" i="37"/>
  <c r="Z4" i="37" s="1"/>
  <c r="Z9" i="37"/>
  <c r="Z57" i="37"/>
  <c r="Z88" i="37" s="1"/>
  <c r="Z117" i="37" s="1"/>
  <c r="J88" i="37"/>
  <c r="AA57" i="37"/>
  <c r="AA88" i="37" s="1"/>
  <c r="AA117" i="37" s="1"/>
  <c r="K88" i="37"/>
  <c r="AB9" i="37"/>
  <c r="Q17" i="37"/>
  <c r="Y17" i="37" s="1"/>
  <c r="Y18" i="37"/>
  <c r="AB31" i="37"/>
  <c r="L24" i="37"/>
  <c r="AB24" i="37" s="1"/>
  <c r="AB48" i="37"/>
  <c r="AB88" i="37" s="1"/>
  <c r="AB117" i="37" s="1"/>
  <c r="L88" i="37"/>
  <c r="V188" i="49"/>
  <c r="U187" i="49"/>
  <c r="V187" i="49" s="1"/>
  <c r="T505" i="49"/>
  <c r="V505" i="49" s="1"/>
  <c r="V506" i="49"/>
  <c r="T12" i="49"/>
  <c r="V13" i="49"/>
  <c r="U10" i="49"/>
  <c r="T29" i="49"/>
  <c r="V30" i="49"/>
  <c r="O25" i="49"/>
  <c r="O9" i="49" s="1"/>
  <c r="O8" i="49" s="1"/>
  <c r="O7" i="49" s="1"/>
  <c r="T37" i="49"/>
  <c r="V37" i="49" s="1"/>
  <c r="U25" i="49" l="1"/>
  <c r="AA11" i="37"/>
  <c r="K10" i="37"/>
  <c r="L4" i="37"/>
  <c r="AB4" i="37" s="1"/>
  <c r="J47" i="37"/>
  <c r="Z47" i="37" s="1"/>
  <c r="J117" i="37"/>
  <c r="Y9" i="37"/>
  <c r="I4" i="37"/>
  <c r="Y4" i="37" s="1"/>
  <c r="K47" i="37"/>
  <c r="AA47" i="37" s="1"/>
  <c r="K117" i="37"/>
  <c r="L47" i="37"/>
  <c r="AB47" i="37" s="1"/>
  <c r="L117" i="37"/>
  <c r="T28" i="49"/>
  <c r="V29" i="49"/>
  <c r="T11" i="49"/>
  <c r="V12" i="49"/>
  <c r="U9" i="49"/>
  <c r="AA10" i="37" l="1"/>
  <c r="K9" i="37"/>
  <c r="T10" i="49"/>
  <c r="V11" i="49"/>
  <c r="U8" i="49"/>
  <c r="T27" i="49"/>
  <c r="V28" i="49"/>
  <c r="K4" i="37" l="1"/>
  <c r="AA4" i="37" s="1"/>
  <c r="AA9" i="37"/>
  <c r="U7" i="49"/>
  <c r="T26" i="49"/>
  <c r="V27" i="49"/>
  <c r="V10" i="49"/>
  <c r="T25" i="49" l="1"/>
  <c r="V26" i="49"/>
  <c r="V25" i="49" l="1"/>
  <c r="T9" i="49"/>
  <c r="T8" i="49" l="1"/>
  <c r="V9" i="49"/>
  <c r="T7" i="49" l="1"/>
  <c r="V7" i="49" s="1"/>
  <c r="V8" i="49"/>
  <c r="I15" i="34" l="1"/>
  <c r="I14" i="34"/>
  <c r="I13" i="34" s="1"/>
  <c r="F36" i="22"/>
  <c r="I27" i="16" l="1"/>
  <c r="H27" i="16"/>
  <c r="G27" i="16"/>
  <c r="I11" i="34"/>
  <c r="I10" i="34" s="1"/>
  <c r="I12" i="34"/>
  <c r="I17" i="34"/>
  <c r="I18" i="34"/>
  <c r="I19" i="34"/>
  <c r="I20" i="34"/>
  <c r="I21" i="34"/>
  <c r="I24" i="34"/>
  <c r="I25" i="34"/>
  <c r="I26" i="34"/>
  <c r="I27" i="34"/>
  <c r="I28" i="34"/>
  <c r="I33" i="34"/>
  <c r="I35" i="34"/>
  <c r="I36" i="34"/>
  <c r="I37" i="34"/>
  <c r="I38" i="34"/>
  <c r="I39" i="34"/>
  <c r="I40" i="34"/>
  <c r="I41" i="34"/>
  <c r="I43" i="34"/>
  <c r="I42" i="34" s="1"/>
  <c r="I44" i="34"/>
  <c r="I45" i="34"/>
  <c r="I47" i="34"/>
  <c r="I48" i="34"/>
  <c r="I49" i="34"/>
  <c r="I50" i="34"/>
  <c r="I51" i="34"/>
  <c r="I54" i="34"/>
  <c r="I53" i="34" s="1"/>
  <c r="I52" i="34" s="1"/>
  <c r="I55" i="34"/>
  <c r="I59" i="34"/>
  <c r="I60" i="34"/>
  <c r="I61" i="34"/>
  <c r="I63" i="34"/>
  <c r="I64" i="34"/>
  <c r="I65" i="34"/>
  <c r="I66" i="34"/>
  <c r="I67" i="34"/>
  <c r="I69" i="34"/>
  <c r="I73" i="34"/>
  <c r="I72" i="34" s="1"/>
  <c r="I71" i="34" s="1"/>
  <c r="I77" i="34"/>
  <c r="I76" i="34" s="1"/>
  <c r="I78" i="34"/>
  <c r="I80" i="34"/>
  <c r="I81" i="34"/>
  <c r="I84" i="34"/>
  <c r="I82" i="34" s="1"/>
  <c r="I86" i="34"/>
  <c r="I85" i="34" s="1"/>
  <c r="I89" i="34"/>
  <c r="I90" i="34"/>
  <c r="I93" i="34"/>
  <c r="I94" i="34"/>
  <c r="I95" i="34"/>
  <c r="I96" i="34"/>
  <c r="I97" i="34"/>
  <c r="I98" i="34"/>
  <c r="V93" i="34"/>
  <c r="V98" i="34"/>
  <c r="I92" i="34" l="1"/>
  <c r="I91" i="34" s="1"/>
  <c r="I31" i="34"/>
  <c r="I30" i="34" s="1"/>
  <c r="I29" i="34" s="1"/>
  <c r="I46" i="34"/>
  <c r="I79" i="34"/>
  <c r="I75" i="34" s="1"/>
  <c r="I58" i="34"/>
  <c r="I16" i="34"/>
  <c r="I9" i="34" s="1"/>
  <c r="I8" i="34" s="1"/>
  <c r="I88" i="34"/>
  <c r="I87" i="34" s="1"/>
  <c r="I57" i="34" l="1"/>
  <c r="I56" i="34" s="1"/>
  <c r="I70" i="34"/>
  <c r="D8" i="12"/>
  <c r="Y13" i="34" l="1"/>
  <c r="AJ98" i="34"/>
  <c r="AD98" i="34"/>
  <c r="AC98" i="34"/>
  <c r="AA98" i="34"/>
  <c r="H98" i="34"/>
  <c r="AJ97" i="34"/>
  <c r="AD97" i="34"/>
  <c r="AC97" i="34"/>
  <c r="AA97" i="34"/>
  <c r="V97" i="34"/>
  <c r="H97" i="34"/>
  <c r="AJ96" i="34"/>
  <c r="AG96" i="34"/>
  <c r="AD96" i="34"/>
  <c r="AA96" i="34"/>
  <c r="V96" i="34"/>
  <c r="H96" i="34"/>
  <c r="AJ95" i="34"/>
  <c r="AF95" i="34"/>
  <c r="AG95" i="34" s="1"/>
  <c r="R92" i="34" s="1"/>
  <c r="AD95" i="34"/>
  <c r="AA95" i="34"/>
  <c r="V95" i="34"/>
  <c r="H95" i="34"/>
  <c r="AJ94" i="34"/>
  <c r="AD94" i="34"/>
  <c r="AC94" i="34"/>
  <c r="AA94" i="34"/>
  <c r="V94" i="34"/>
  <c r="H94" i="34"/>
  <c r="AJ93" i="34"/>
  <c r="AD93" i="34"/>
  <c r="O92" i="34" s="1"/>
  <c r="AC93" i="34"/>
  <c r="AA93" i="34"/>
  <c r="H93" i="34"/>
  <c r="AI92" i="34"/>
  <c r="AJ92" i="34" s="1"/>
  <c r="AH92" i="34"/>
  <c r="AF92" i="34"/>
  <c r="AE92" i="34"/>
  <c r="AC92" i="34"/>
  <c r="AB92" i="34"/>
  <c r="Z92" i="34"/>
  <c r="Y92" i="34"/>
  <c r="S92" i="34"/>
  <c r="Q92" i="34"/>
  <c r="P92" i="34"/>
  <c r="M92" i="34"/>
  <c r="L92" i="34"/>
  <c r="K92" i="34"/>
  <c r="AI91" i="34"/>
  <c r="AJ91" i="34" s="1"/>
  <c r="AH91" i="34"/>
  <c r="AF91" i="34"/>
  <c r="AE91" i="34"/>
  <c r="AC91" i="34"/>
  <c r="AB91" i="34"/>
  <c r="Z91" i="34"/>
  <c r="Y91" i="34"/>
  <c r="AJ90" i="34"/>
  <c r="AD90" i="34"/>
  <c r="AC90" i="34"/>
  <c r="AA90" i="34"/>
  <c r="V90" i="34"/>
  <c r="H90" i="34"/>
  <c r="AJ89" i="34"/>
  <c r="AG89" i="34"/>
  <c r="AD89" i="34"/>
  <c r="AD88" i="34" s="1"/>
  <c r="AD87" i="34" s="1"/>
  <c r="AC89" i="34"/>
  <c r="AA89" i="34"/>
  <c r="V89" i="34"/>
  <c r="H89" i="34"/>
  <c r="AI88" i="34"/>
  <c r="AH88" i="34"/>
  <c r="AJ88" i="34" s="1"/>
  <c r="AF88" i="34"/>
  <c r="AG88" i="34" s="1"/>
  <c r="AE88" i="34"/>
  <c r="AE87" i="34" s="1"/>
  <c r="AB88" i="34"/>
  <c r="AC88" i="34" s="1"/>
  <c r="AA88" i="34"/>
  <c r="Z88" i="34"/>
  <c r="Y88" i="34"/>
  <c r="AI87" i="34"/>
  <c r="Z87" i="34"/>
  <c r="AA87" i="34" s="1"/>
  <c r="Y87" i="34"/>
  <c r="AJ86" i="34"/>
  <c r="AC86" i="34"/>
  <c r="AA86" i="34"/>
  <c r="V86" i="34"/>
  <c r="V85" i="34" s="1"/>
  <c r="AI85" i="34"/>
  <c r="AJ85" i="34" s="1"/>
  <c r="AH85" i="34"/>
  <c r="AF85" i="34"/>
  <c r="AE85" i="34"/>
  <c r="AD85" i="34"/>
  <c r="AB85" i="34"/>
  <c r="AC85" i="34" s="1"/>
  <c r="Z85" i="34"/>
  <c r="AA85" i="34" s="1"/>
  <c r="Y85" i="34"/>
  <c r="AJ84" i="34"/>
  <c r="AD84" i="34"/>
  <c r="AC84" i="34"/>
  <c r="AA84" i="34"/>
  <c r="V84" i="34"/>
  <c r="H84" i="34"/>
  <c r="AJ83" i="34"/>
  <c r="AG83" i="34"/>
  <c r="AD83" i="34"/>
  <c r="AC83" i="34"/>
  <c r="AA83" i="34"/>
  <c r="V83" i="34"/>
  <c r="H83" i="34"/>
  <c r="AJ82" i="34"/>
  <c r="AI82" i="34"/>
  <c r="AH82" i="34"/>
  <c r="AF82" i="34"/>
  <c r="AG82" i="34" s="1"/>
  <c r="AE82" i="34"/>
  <c r="AB82" i="34"/>
  <c r="Z82" i="34"/>
  <c r="Y82" i="34"/>
  <c r="AJ81" i="34"/>
  <c r="AD81" i="34"/>
  <c r="AC81" i="34"/>
  <c r="AA81" i="34"/>
  <c r="V81" i="34"/>
  <c r="H81" i="34"/>
  <c r="AJ80" i="34"/>
  <c r="AG80" i="34"/>
  <c r="AD80" i="34"/>
  <c r="AD79" i="34" s="1"/>
  <c r="AC80" i="34"/>
  <c r="AA80" i="34"/>
  <c r="V80" i="34"/>
  <c r="H80" i="34"/>
  <c r="AI79" i="34"/>
  <c r="AH79" i="34"/>
  <c r="AF79" i="34"/>
  <c r="AG79" i="34" s="1"/>
  <c r="AE79" i="34"/>
  <c r="AB79" i="34"/>
  <c r="Z79" i="34"/>
  <c r="Y79" i="34"/>
  <c r="AJ78" i="34"/>
  <c r="AG78" i="34"/>
  <c r="AD78" i="34"/>
  <c r="AC78" i="34"/>
  <c r="AA78" i="34"/>
  <c r="V78" i="34"/>
  <c r="H78" i="34"/>
  <c r="AJ77" i="34"/>
  <c r="AD77" i="34"/>
  <c r="AC77" i="34"/>
  <c r="AA77" i="34"/>
  <c r="V77" i="34"/>
  <c r="H77" i="34"/>
  <c r="AI76" i="34"/>
  <c r="AH76" i="34"/>
  <c r="AJ76" i="34" s="1"/>
  <c r="AF76" i="34"/>
  <c r="AG76" i="34" s="1"/>
  <c r="AE76" i="34"/>
  <c r="AD76" i="34"/>
  <c r="AC76" i="34"/>
  <c r="AB76" i="34"/>
  <c r="Z76" i="34"/>
  <c r="Y76" i="34"/>
  <c r="AE75" i="34"/>
  <c r="AJ74" i="34"/>
  <c r="AD74" i="34"/>
  <c r="AC74" i="34"/>
  <c r="AA74" i="34"/>
  <c r="V74" i="34"/>
  <c r="H74" i="34"/>
  <c r="AJ73" i="34"/>
  <c r="AD73" i="34"/>
  <c r="AC73" i="34"/>
  <c r="AA73" i="34"/>
  <c r="V73" i="34"/>
  <c r="H73" i="34"/>
  <c r="AI72" i="34"/>
  <c r="AI71" i="34" s="1"/>
  <c r="AH72" i="34"/>
  <c r="AH71" i="34" s="1"/>
  <c r="AF72" i="34"/>
  <c r="AF71" i="34" s="1"/>
  <c r="AE72" i="34"/>
  <c r="AE71" i="34" s="1"/>
  <c r="AE70" i="34" s="1"/>
  <c r="AB72" i="34"/>
  <c r="AB71" i="34" s="1"/>
  <c r="Z72" i="34"/>
  <c r="Z71" i="34" s="1"/>
  <c r="Y72" i="34"/>
  <c r="AJ69" i="34"/>
  <c r="AG69" i="34"/>
  <c r="AD69" i="34"/>
  <c r="AC69" i="34"/>
  <c r="AA69" i="34"/>
  <c r="V69" i="34"/>
  <c r="H69" i="34"/>
  <c r="AJ68" i="34"/>
  <c r="AD68" i="34"/>
  <c r="V68" i="34"/>
  <c r="AJ67" i="34"/>
  <c r="AG67" i="34"/>
  <c r="AD67" i="34"/>
  <c r="AC67" i="34"/>
  <c r="AA67" i="34"/>
  <c r="V67" i="34"/>
  <c r="H67" i="34"/>
  <c r="AJ66" i="34"/>
  <c r="AG66" i="34"/>
  <c r="AD66" i="34"/>
  <c r="AC66" i="34"/>
  <c r="AA66" i="34"/>
  <c r="V66" i="34"/>
  <c r="H66" i="34"/>
  <c r="AJ65" i="34"/>
  <c r="AG65" i="34"/>
  <c r="AD65" i="34"/>
  <c r="AC65" i="34"/>
  <c r="AA65" i="34"/>
  <c r="V65" i="34"/>
  <c r="H65" i="34"/>
  <c r="AJ64" i="34"/>
  <c r="AD64" i="34"/>
  <c r="AC64" i="34"/>
  <c r="AA64" i="34"/>
  <c r="V64" i="34"/>
  <c r="H64" i="34"/>
  <c r="AJ63" i="34"/>
  <c r="AD63" i="34"/>
  <c r="AC63" i="34"/>
  <c r="AA63" i="34"/>
  <c r="V63" i="34"/>
  <c r="H63" i="34"/>
  <c r="AI62" i="34"/>
  <c r="AJ62" i="34" s="1"/>
  <c r="AH62" i="34"/>
  <c r="AF62" i="34"/>
  <c r="AE62" i="34"/>
  <c r="AB62" i="34"/>
  <c r="Z62" i="34"/>
  <c r="Y62" i="34"/>
  <c r="AJ61" i="34"/>
  <c r="AD61" i="34"/>
  <c r="AC61" i="34"/>
  <c r="AA61" i="34"/>
  <c r="V61" i="34"/>
  <c r="H61" i="34"/>
  <c r="AJ60" i="34"/>
  <c r="AG60" i="34"/>
  <c r="AD60" i="34"/>
  <c r="AC60" i="34"/>
  <c r="AA60" i="34"/>
  <c r="V60" i="34"/>
  <c r="H60" i="34"/>
  <c r="AJ59" i="34"/>
  <c r="AG59" i="34"/>
  <c r="AD59" i="34"/>
  <c r="AD58" i="34" s="1"/>
  <c r="AC59" i="34"/>
  <c r="AA59" i="34"/>
  <c r="V59" i="34"/>
  <c r="H59" i="34"/>
  <c r="AI58" i="34"/>
  <c r="AJ58" i="34" s="1"/>
  <c r="AH58" i="34"/>
  <c r="AH57" i="34" s="1"/>
  <c r="AF58" i="34"/>
  <c r="AE58" i="34"/>
  <c r="AB58" i="34"/>
  <c r="AC58" i="34" s="1"/>
  <c r="Z58" i="34"/>
  <c r="AA58" i="34" s="1"/>
  <c r="Y58" i="34"/>
  <c r="AI57" i="34"/>
  <c r="AI56" i="34" s="1"/>
  <c r="AB57" i="34"/>
  <c r="Y57" i="34"/>
  <c r="AJ55" i="34"/>
  <c r="AD55" i="34"/>
  <c r="AC55" i="34"/>
  <c r="AA55" i="34"/>
  <c r="V55" i="34"/>
  <c r="H55" i="34"/>
  <c r="AJ54" i="34"/>
  <c r="AD54" i="34"/>
  <c r="AC54" i="34"/>
  <c r="AA54" i="34"/>
  <c r="V54" i="34"/>
  <c r="H54" i="34"/>
  <c r="AI53" i="34"/>
  <c r="AH53" i="34"/>
  <c r="AJ53" i="34" s="1"/>
  <c r="AF53" i="34"/>
  <c r="AF52" i="34" s="1"/>
  <c r="AE53" i="34"/>
  <c r="AE52" i="34" s="1"/>
  <c r="AD53" i="34"/>
  <c r="AD52" i="34" s="1"/>
  <c r="AB53" i="34"/>
  <c r="Z53" i="34"/>
  <c r="Z52" i="34" s="1"/>
  <c r="Y53" i="34"/>
  <c r="AI52" i="34"/>
  <c r="AJ51" i="34"/>
  <c r="AG51" i="34"/>
  <c r="AD51" i="34"/>
  <c r="AC51" i="34"/>
  <c r="AA51" i="34"/>
  <c r="V51" i="34"/>
  <c r="H51" i="34"/>
  <c r="AJ50" i="34"/>
  <c r="AG50" i="34"/>
  <c r="AD50" i="34"/>
  <c r="AA50" i="34"/>
  <c r="V50" i="34"/>
  <c r="H50" i="34"/>
  <c r="AJ49" i="34"/>
  <c r="AG49" i="34"/>
  <c r="AD49" i="34"/>
  <c r="AC49" i="34"/>
  <c r="AA49" i="34"/>
  <c r="V49" i="34"/>
  <c r="H49" i="34"/>
  <c r="AJ48" i="34"/>
  <c r="AG48" i="34"/>
  <c r="AD48" i="34"/>
  <c r="AC48" i="34"/>
  <c r="AA48" i="34"/>
  <c r="V48" i="34"/>
  <c r="H48" i="34"/>
  <c r="AJ47" i="34"/>
  <c r="AG47" i="34"/>
  <c r="AD47" i="34"/>
  <c r="AD46" i="34" s="1"/>
  <c r="AC47" i="34"/>
  <c r="AA47" i="34"/>
  <c r="V47" i="34"/>
  <c r="H47" i="34"/>
  <c r="AI46" i="34"/>
  <c r="AH46" i="34"/>
  <c r="AF46" i="34"/>
  <c r="AE46" i="34"/>
  <c r="AB46" i="34"/>
  <c r="Z46" i="34"/>
  <c r="AA46" i="34" s="1"/>
  <c r="Y46" i="34"/>
  <c r="AJ45" i="34"/>
  <c r="AG45" i="34"/>
  <c r="AD45" i="34"/>
  <c r="AD42" i="34" s="1"/>
  <c r="AC45" i="34"/>
  <c r="AA45" i="34"/>
  <c r="V45" i="34"/>
  <c r="H45" i="34"/>
  <c r="AJ44" i="34"/>
  <c r="AD44" i="34"/>
  <c r="AC44" i="34"/>
  <c r="AA44" i="34"/>
  <c r="V44" i="34"/>
  <c r="H44" i="34"/>
  <c r="AJ43" i="34"/>
  <c r="AG43" i="34"/>
  <c r="AD43" i="34"/>
  <c r="AC43" i="34"/>
  <c r="AA43" i="34"/>
  <c r="V43" i="34"/>
  <c r="H43" i="34"/>
  <c r="AI42" i="34"/>
  <c r="AH42" i="34"/>
  <c r="AG42" i="34"/>
  <c r="AF42" i="34"/>
  <c r="AE42" i="34"/>
  <c r="AB42" i="34"/>
  <c r="Z42" i="34"/>
  <c r="AC42" i="34" s="1"/>
  <c r="Y42" i="34"/>
  <c r="AJ41" i="34"/>
  <c r="AG41" i="34"/>
  <c r="AD41" i="34"/>
  <c r="AC41" i="34"/>
  <c r="AA41" i="34"/>
  <c r="V41" i="34"/>
  <c r="H41" i="34"/>
  <c r="AJ40" i="34"/>
  <c r="AG40" i="34"/>
  <c r="AD40" i="34"/>
  <c r="AC40" i="34"/>
  <c r="AA40" i="34"/>
  <c r="V40" i="34"/>
  <c r="H40" i="34"/>
  <c r="AJ39" i="34"/>
  <c r="AG39" i="34"/>
  <c r="AD39" i="34"/>
  <c r="AC39" i="34"/>
  <c r="AA39" i="34"/>
  <c r="V39" i="34"/>
  <c r="H39" i="34"/>
  <c r="AJ38" i="34"/>
  <c r="AG38" i="34"/>
  <c r="AD38" i="34"/>
  <c r="AC38" i="34"/>
  <c r="AA38" i="34"/>
  <c r="V38" i="34"/>
  <c r="H38" i="34"/>
  <c r="AJ37" i="34"/>
  <c r="AG37" i="34"/>
  <c r="AD37" i="34"/>
  <c r="AC37" i="34"/>
  <c r="AA37" i="34"/>
  <c r="V37" i="34"/>
  <c r="H37" i="34"/>
  <c r="AJ36" i="34"/>
  <c r="AD36" i="34"/>
  <c r="AC36" i="34"/>
  <c r="AA36" i="34"/>
  <c r="V36" i="34"/>
  <c r="H36" i="34"/>
  <c r="AJ35" i="34"/>
  <c r="AG35" i="34"/>
  <c r="AD35" i="34"/>
  <c r="AC35" i="34"/>
  <c r="AA35" i="34"/>
  <c r="V35" i="34"/>
  <c r="H35" i="34"/>
  <c r="AJ34" i="34"/>
  <c r="AG34" i="34"/>
  <c r="AD34" i="34"/>
  <c r="AC34" i="34"/>
  <c r="AA34" i="34"/>
  <c r="V34" i="34"/>
  <c r="H34" i="34"/>
  <c r="AJ33" i="34"/>
  <c r="AG33" i="34"/>
  <c r="AD33" i="34"/>
  <c r="AC33" i="34"/>
  <c r="AA33" i="34"/>
  <c r="V33" i="34"/>
  <c r="H33" i="34"/>
  <c r="AJ32" i="34"/>
  <c r="AG32" i="34"/>
  <c r="AD32" i="34"/>
  <c r="AD31" i="34" s="1"/>
  <c r="AD30" i="34" s="1"/>
  <c r="AC32" i="34"/>
  <c r="AA32" i="34"/>
  <c r="V32" i="34"/>
  <c r="H32" i="34"/>
  <c r="AI31" i="34"/>
  <c r="AH31" i="34"/>
  <c r="AH30" i="34" s="1"/>
  <c r="AG31" i="34"/>
  <c r="AF31" i="34"/>
  <c r="AE31" i="34"/>
  <c r="AE30" i="34" s="1"/>
  <c r="AC31" i="34"/>
  <c r="AB31" i="34"/>
  <c r="Z31" i="34"/>
  <c r="Y31" i="34"/>
  <c r="AB30" i="34"/>
  <c r="AJ28" i="34"/>
  <c r="AD28" i="34"/>
  <c r="AC28" i="34"/>
  <c r="AA28" i="34"/>
  <c r="V28" i="34"/>
  <c r="H28" i="34"/>
  <c r="AJ27" i="34"/>
  <c r="AD27" i="34"/>
  <c r="AC27" i="34"/>
  <c r="AA27" i="34"/>
  <c r="V27" i="34"/>
  <c r="H27" i="34"/>
  <c r="AJ26" i="34"/>
  <c r="AD26" i="34"/>
  <c r="AC26" i="34"/>
  <c r="AA26" i="34"/>
  <c r="V26" i="34"/>
  <c r="H26" i="34"/>
  <c r="AJ25" i="34"/>
  <c r="AD25" i="34"/>
  <c r="AC25" i="34"/>
  <c r="AA25" i="34"/>
  <c r="V25" i="34"/>
  <c r="AJ24" i="34"/>
  <c r="AD24" i="34"/>
  <c r="V24" i="34"/>
  <c r="H24" i="34"/>
  <c r="AJ23" i="34"/>
  <c r="AD23" i="34"/>
  <c r="AC23" i="34"/>
  <c r="AA23" i="34"/>
  <c r="V23" i="34"/>
  <c r="H23" i="34"/>
  <c r="AJ22" i="34"/>
  <c r="AD22" i="34"/>
  <c r="AC22" i="34"/>
  <c r="AA22" i="34"/>
  <c r="V22" i="34"/>
  <c r="H22" i="34"/>
  <c r="AJ21" i="34"/>
  <c r="AG21" i="34"/>
  <c r="AD21" i="34"/>
  <c r="AC21" i="34"/>
  <c r="AA21" i="34"/>
  <c r="V21" i="34"/>
  <c r="H21" i="34"/>
  <c r="AD20" i="34"/>
  <c r="V20" i="34"/>
  <c r="H20" i="34"/>
  <c r="AJ19" i="34"/>
  <c r="AD19" i="34"/>
  <c r="AC19" i="34"/>
  <c r="AA19" i="34"/>
  <c r="V19" i="34"/>
  <c r="H19" i="34"/>
  <c r="AJ18" i="34"/>
  <c r="AD18" i="34"/>
  <c r="AC18" i="34"/>
  <c r="AA18" i="34"/>
  <c r="V18" i="34"/>
  <c r="H18" i="34"/>
  <c r="AJ17" i="34"/>
  <c r="AD17" i="34"/>
  <c r="AC17" i="34"/>
  <c r="AA17" i="34"/>
  <c r="V17" i="34"/>
  <c r="H17" i="34"/>
  <c r="H16" i="34" s="1"/>
  <c r="AJ16" i="34"/>
  <c r="AI16" i="34"/>
  <c r="AH16" i="34"/>
  <c r="AF16" i="34"/>
  <c r="AE16" i="34"/>
  <c r="AD16" i="34"/>
  <c r="AB16" i="34"/>
  <c r="AC16" i="34" s="1"/>
  <c r="Z16" i="34"/>
  <c r="AA16" i="34" s="1"/>
  <c r="Y16" i="34"/>
  <c r="AJ15" i="34"/>
  <c r="AD15" i="34"/>
  <c r="AC15" i="34"/>
  <c r="AA15" i="34"/>
  <c r="V15" i="34"/>
  <c r="H15" i="34"/>
  <c r="AJ14" i="34"/>
  <c r="AG14" i="34"/>
  <c r="AD14" i="34"/>
  <c r="AC14" i="34"/>
  <c r="AA14" i="34"/>
  <c r="V14" i="34"/>
  <c r="H14" i="34"/>
  <c r="AI13" i="34"/>
  <c r="AJ13" i="34" s="1"/>
  <c r="AH13" i="34"/>
  <c r="AF13" i="34"/>
  <c r="AE13" i="34"/>
  <c r="AD13" i="34"/>
  <c r="AB13" i="34"/>
  <c r="AC13" i="34" s="1"/>
  <c r="Z13" i="34"/>
  <c r="AA13" i="34" s="1"/>
  <c r="AJ12" i="34"/>
  <c r="AD12" i="34"/>
  <c r="AC12" i="34"/>
  <c r="AA12" i="34"/>
  <c r="V12" i="34"/>
  <c r="H12" i="34"/>
  <c r="AJ11" i="34"/>
  <c r="AD11" i="34"/>
  <c r="AD10" i="34" s="1"/>
  <c r="AD9" i="34" s="1"/>
  <c r="AD8" i="34" s="1"/>
  <c r="AC11" i="34"/>
  <c r="AA11" i="34"/>
  <c r="V11" i="34"/>
  <c r="H11" i="34"/>
  <c r="AI10" i="34"/>
  <c r="AI9" i="34" s="1"/>
  <c r="AH10" i="34"/>
  <c r="AH9" i="34" s="1"/>
  <c r="AH8" i="34" s="1"/>
  <c r="AF10" i="34"/>
  <c r="AE10" i="34"/>
  <c r="AE9" i="34" s="1"/>
  <c r="AE8" i="34" s="1"/>
  <c r="AB10" i="34"/>
  <c r="AC10" i="34" s="1"/>
  <c r="Z10" i="34"/>
  <c r="Y10" i="34"/>
  <c r="Y9" i="34"/>
  <c r="B4" i="34"/>
  <c r="A2" i="34"/>
  <c r="AF9" i="34" l="1"/>
  <c r="W38" i="34"/>
  <c r="X38" i="34" s="1"/>
  <c r="W34" i="34"/>
  <c r="X34" i="34" s="1"/>
  <c r="W37" i="34"/>
  <c r="X37" i="34" s="1"/>
  <c r="W33" i="34"/>
  <c r="X33" i="34" s="1"/>
  <c r="W35" i="34"/>
  <c r="X35" i="34" s="1"/>
  <c r="W39" i="34"/>
  <c r="X39" i="34" s="1"/>
  <c r="W36" i="34"/>
  <c r="X36" i="34" s="1"/>
  <c r="W32" i="34"/>
  <c r="X32" i="34" s="1"/>
  <c r="W40" i="34"/>
  <c r="X40" i="34" s="1"/>
  <c r="W41" i="34"/>
  <c r="X41" i="34" s="1"/>
  <c r="V31" i="34"/>
  <c r="AG46" i="34"/>
  <c r="AC53" i="34"/>
  <c r="Y71" i="34"/>
  <c r="W74" i="34"/>
  <c r="X74" i="34" s="1"/>
  <c r="W73" i="34"/>
  <c r="X73" i="34" s="1"/>
  <c r="W80" i="34"/>
  <c r="W81" i="34"/>
  <c r="X81" i="34" s="1"/>
  <c r="W83" i="34"/>
  <c r="W84" i="34"/>
  <c r="X84" i="34" s="1"/>
  <c r="AD92" i="34"/>
  <c r="AD91" i="34" s="1"/>
  <c r="W10" i="34"/>
  <c r="X10" i="34" s="1"/>
  <c r="W11" i="34"/>
  <c r="W12" i="34"/>
  <c r="X12" i="34" s="1"/>
  <c r="AG13" i="34"/>
  <c r="AA31" i="34"/>
  <c r="AJ42" i="34"/>
  <c r="AC62" i="34"/>
  <c r="AD62" i="34"/>
  <c r="Y75" i="34"/>
  <c r="W77" i="34"/>
  <c r="W78" i="34"/>
  <c r="X78" i="34" s="1"/>
  <c r="AA79" i="34"/>
  <c r="AA82" i="34"/>
  <c r="H82" i="34"/>
  <c r="AD82" i="34"/>
  <c r="W97" i="34"/>
  <c r="X97" i="34" s="1"/>
  <c r="W93" i="34"/>
  <c r="W96" i="34"/>
  <c r="X96" i="34" s="1"/>
  <c r="W95" i="34"/>
  <c r="X95" i="34" s="1"/>
  <c r="W98" i="34"/>
  <c r="X98" i="34" s="1"/>
  <c r="W94" i="34"/>
  <c r="X94" i="34" s="1"/>
  <c r="Y8" i="34"/>
  <c r="AA10" i="34"/>
  <c r="W26" i="34"/>
  <c r="X26" i="34" s="1"/>
  <c r="W16" i="34"/>
  <c r="X16" i="34" s="1"/>
  <c r="W27" i="34"/>
  <c r="X27" i="34" s="1"/>
  <c r="W22" i="34"/>
  <c r="X22" i="34" s="1"/>
  <c r="W18" i="34"/>
  <c r="X18" i="34" s="1"/>
  <c r="W20" i="34"/>
  <c r="X20" i="34" s="1"/>
  <c r="W23" i="34"/>
  <c r="X23" i="34" s="1"/>
  <c r="W25" i="34"/>
  <c r="X25" i="34" s="1"/>
  <c r="W21" i="34"/>
  <c r="X21" i="34" s="1"/>
  <c r="W17" i="34"/>
  <c r="W24" i="34"/>
  <c r="X24" i="34" s="1"/>
  <c r="W28" i="34"/>
  <c r="X28" i="34" s="1"/>
  <c r="W19" i="34"/>
  <c r="X19" i="34" s="1"/>
  <c r="AJ31" i="34"/>
  <c r="Y30" i="34"/>
  <c r="W31" i="34" s="1"/>
  <c r="W42" i="34"/>
  <c r="X42" i="34" s="1"/>
  <c r="W44" i="34"/>
  <c r="X44" i="34" s="1"/>
  <c r="W43" i="34"/>
  <c r="W45" i="34"/>
  <c r="X45" i="34" s="1"/>
  <c r="AF30" i="34"/>
  <c r="AC46" i="34"/>
  <c r="AI30" i="34"/>
  <c r="AB52" i="34"/>
  <c r="AC52" i="34" s="1"/>
  <c r="AA53" i="34"/>
  <c r="W54" i="34"/>
  <c r="W55" i="34"/>
  <c r="X55" i="34" s="1"/>
  <c r="W61" i="34"/>
  <c r="X61" i="34" s="1"/>
  <c r="W58" i="34"/>
  <c r="X58" i="34" s="1"/>
  <c r="W60" i="34"/>
  <c r="X60" i="34" s="1"/>
  <c r="W59" i="34"/>
  <c r="X59" i="34" s="1"/>
  <c r="AG58" i="34"/>
  <c r="AA76" i="34"/>
  <c r="H76" i="34"/>
  <c r="AC79" i="34"/>
  <c r="AI75" i="34"/>
  <c r="AB75" i="34"/>
  <c r="W89" i="34"/>
  <c r="X89" i="34" s="1"/>
  <c r="W90" i="34"/>
  <c r="X90" i="34" s="1"/>
  <c r="AA91" i="34"/>
  <c r="AG91" i="34"/>
  <c r="AA92" i="34"/>
  <c r="AG92" i="34"/>
  <c r="M29" i="34"/>
  <c r="H31" i="34"/>
  <c r="W46" i="34"/>
  <c r="X46" i="34" s="1"/>
  <c r="W49" i="34"/>
  <c r="X49" i="34" s="1"/>
  <c r="W47" i="34"/>
  <c r="W48" i="34"/>
  <c r="X48" i="34" s="1"/>
  <c r="W51" i="34"/>
  <c r="X51" i="34" s="1"/>
  <c r="W50" i="34"/>
  <c r="X50" i="34" s="1"/>
  <c r="V53" i="34"/>
  <c r="V52" i="34" s="1"/>
  <c r="Y56" i="34"/>
  <c r="H58" i="34"/>
  <c r="AD57" i="34"/>
  <c r="AD56" i="34" s="1"/>
  <c r="AA62" i="34"/>
  <c r="W63" i="34"/>
  <c r="X63" i="34" s="1"/>
  <c r="W67" i="34"/>
  <c r="X67" i="34" s="1"/>
  <c r="W66" i="34"/>
  <c r="X66" i="34" s="1"/>
  <c r="W65" i="34"/>
  <c r="X65" i="34" s="1"/>
  <c r="W69" i="34"/>
  <c r="X69" i="34" s="1"/>
  <c r="W62" i="34"/>
  <c r="X62" i="34" s="1"/>
  <c r="W68" i="34"/>
  <c r="X68" i="34" s="1"/>
  <c r="W64" i="34"/>
  <c r="X64" i="34" s="1"/>
  <c r="AF57" i="34"/>
  <c r="H72" i="34"/>
  <c r="H71" i="34" s="1"/>
  <c r="AD72" i="34"/>
  <c r="AD71" i="34" s="1"/>
  <c r="W85" i="34"/>
  <c r="X85" i="34" s="1"/>
  <c r="AH87" i="34"/>
  <c r="AJ87" i="34" s="1"/>
  <c r="N92" i="34"/>
  <c r="W15" i="34"/>
  <c r="X15" i="34" s="1"/>
  <c r="W13" i="34"/>
  <c r="X13" i="34" s="1"/>
  <c r="W14" i="34"/>
  <c r="X14" i="34" s="1"/>
  <c r="AJ9" i="34"/>
  <c r="AI8" i="34"/>
  <c r="AG9" i="34"/>
  <c r="AF8" i="34"/>
  <c r="AE29" i="34"/>
  <c r="AI70" i="34"/>
  <c r="AJ71" i="34"/>
  <c r="AG30" i="34"/>
  <c r="AF29" i="34"/>
  <c r="Q29" i="34"/>
  <c r="AF56" i="34"/>
  <c r="AH56" i="34"/>
  <c r="AJ56" i="34" s="1"/>
  <c r="AJ57" i="34"/>
  <c r="AA71" i="34"/>
  <c r="AD29" i="34"/>
  <c r="O29" i="34"/>
  <c r="Y70" i="34"/>
  <c r="AI29" i="34"/>
  <c r="AJ30" i="34"/>
  <c r="AC71" i="34"/>
  <c r="AD75" i="34"/>
  <c r="AD70" i="34" s="1"/>
  <c r="Z9" i="34"/>
  <c r="AB29" i="34"/>
  <c r="AJ46" i="34"/>
  <c r="AB56" i="34"/>
  <c r="AA72" i="34"/>
  <c r="AJ72" i="34"/>
  <c r="AF75" i="34"/>
  <c r="AG75" i="34" s="1"/>
  <c r="AC82" i="34"/>
  <c r="AG16" i="34"/>
  <c r="AA42" i="34"/>
  <c r="AG62" i="34"/>
  <c r="AJ79" i="34"/>
  <c r="AJ10" i="34"/>
  <c r="AB9" i="34"/>
  <c r="AE57" i="34"/>
  <c r="AE56" i="34" s="1"/>
  <c r="AC72" i="34"/>
  <c r="Z75" i="34"/>
  <c r="AA75" i="34" s="1"/>
  <c r="AH75" i="34"/>
  <c r="AH70" i="34" s="1"/>
  <c r="AF87" i="34"/>
  <c r="AG87" i="34" s="1"/>
  <c r="Y52" i="34"/>
  <c r="AH52" i="34"/>
  <c r="AJ52" i="34" s="1"/>
  <c r="Z30" i="34"/>
  <c r="AC30" i="34" s="1"/>
  <c r="Z57" i="34"/>
  <c r="AB87" i="34"/>
  <c r="AC87" i="34" s="1"/>
  <c r="X31" i="34" l="1"/>
  <c r="AA52" i="34"/>
  <c r="X43" i="34"/>
  <c r="H42" i="34"/>
  <c r="H30" i="34" s="1"/>
  <c r="X17" i="34"/>
  <c r="V16" i="34"/>
  <c r="V88" i="34"/>
  <c r="V87" i="34" s="1"/>
  <c r="W79" i="34"/>
  <c r="X79" i="34" s="1"/>
  <c r="V13" i="34"/>
  <c r="AE99" i="34"/>
  <c r="X54" i="34"/>
  <c r="H53" i="34"/>
  <c r="H52" i="34" s="1"/>
  <c r="X93" i="34"/>
  <c r="V92" i="34"/>
  <c r="V91" i="34" s="1"/>
  <c r="H92" i="34"/>
  <c r="H91" i="34" s="1"/>
  <c r="V82" i="34"/>
  <c r="X83" i="34"/>
  <c r="V42" i="34"/>
  <c r="V30" i="34" s="1"/>
  <c r="AD99" i="34"/>
  <c r="X77" i="34"/>
  <c r="V76" i="34"/>
  <c r="W82" i="34"/>
  <c r="X82" i="34" s="1"/>
  <c r="X80" i="34"/>
  <c r="H79" i="34"/>
  <c r="V62" i="34"/>
  <c r="H88" i="34"/>
  <c r="H87" i="34" s="1"/>
  <c r="Y29" i="34"/>
  <c r="H57" i="34"/>
  <c r="H46" i="34"/>
  <c r="X47" i="34"/>
  <c r="V46" i="34"/>
  <c r="W76" i="34"/>
  <c r="X11" i="34"/>
  <c r="H10" i="34"/>
  <c r="V10" i="34"/>
  <c r="V9" i="34" s="1"/>
  <c r="V79" i="34"/>
  <c r="V58" i="34"/>
  <c r="V57" i="34" s="1"/>
  <c r="V72" i="34"/>
  <c r="V71" i="34" s="1"/>
  <c r="H13" i="34"/>
  <c r="Q99" i="34"/>
  <c r="AG8" i="34"/>
  <c r="AA9" i="34"/>
  <c r="Z8" i="34"/>
  <c r="Z70" i="34"/>
  <c r="AA70" i="34" s="1"/>
  <c r="AJ70" i="34"/>
  <c r="AJ75" i="34"/>
  <c r="AI99" i="34"/>
  <c r="AJ8" i="34"/>
  <c r="AB70" i="34"/>
  <c r="AG57" i="34"/>
  <c r="AF70" i="34"/>
  <c r="AG70" i="34" s="1"/>
  <c r="O99" i="34"/>
  <c r="AA57" i="34"/>
  <c r="Z56" i="34"/>
  <c r="AA56" i="34" s="1"/>
  <c r="AA30" i="34"/>
  <c r="L29" i="34" s="1"/>
  <c r="Z29" i="34"/>
  <c r="AA29" i="34" s="1"/>
  <c r="K29" i="34"/>
  <c r="AG56" i="34"/>
  <c r="AC57" i="34"/>
  <c r="N29" i="34" s="1"/>
  <c r="AH29" i="34"/>
  <c r="AH99" i="34" s="1"/>
  <c r="AC75" i="34"/>
  <c r="AG29" i="34"/>
  <c r="AC9" i="34"/>
  <c r="AB8" i="34"/>
  <c r="AC56" i="34"/>
  <c r="R29" i="34"/>
  <c r="P29" i="34"/>
  <c r="P99" i="34" s="1"/>
  <c r="AC29" i="34" l="1"/>
  <c r="H9" i="34"/>
  <c r="H99" i="34"/>
  <c r="Y99" i="34"/>
  <c r="W29" i="34" s="1"/>
  <c r="X29" i="34" s="1"/>
  <c r="X76" i="34"/>
  <c r="H75" i="34"/>
  <c r="V75" i="34"/>
  <c r="Z99" i="34"/>
  <c r="AA99" i="34" s="1"/>
  <c r="K99" i="34"/>
  <c r="AA8" i="34"/>
  <c r="L99" i="34" s="1"/>
  <c r="AJ29" i="34"/>
  <c r="R99" i="34"/>
  <c r="M99" i="34"/>
  <c r="AC8" i="34"/>
  <c r="N99" i="34" s="1"/>
  <c r="AB99" i="34"/>
  <c r="AC70" i="34"/>
  <c r="AJ99" i="34"/>
  <c r="AF99" i="34"/>
  <c r="AG99" i="34" s="1"/>
  <c r="AC99" i="34" l="1"/>
  <c r="W87" i="34"/>
  <c r="X87" i="34" s="1"/>
  <c r="W91" i="34"/>
  <c r="X91" i="34" s="1"/>
  <c r="W9" i="34"/>
  <c r="W57" i="34"/>
  <c r="W52" i="34"/>
  <c r="X52" i="34" s="1"/>
  <c r="W75" i="34"/>
  <c r="X75" i="34" s="1"/>
  <c r="W56" i="34"/>
  <c r="X56" i="34" s="1"/>
  <c r="W71" i="34"/>
  <c r="W70" i="34"/>
  <c r="X70" i="34" s="1"/>
  <c r="W8" i="34"/>
  <c r="W30" i="34"/>
  <c r="H40" i="13"/>
  <c r="H29" i="20"/>
  <c r="G29" i="20"/>
  <c r="X71" i="34" l="1"/>
  <c r="V70" i="34"/>
  <c r="X57" i="34"/>
  <c r="H56" i="34"/>
  <c r="V56" i="34"/>
  <c r="H70" i="34"/>
  <c r="X30" i="34"/>
  <c r="H29" i="34"/>
  <c r="V29" i="34"/>
  <c r="X9" i="34"/>
  <c r="V8" i="34"/>
  <c r="V99" i="34" s="1"/>
  <c r="X8" i="34"/>
  <c r="X99" i="34" s="1"/>
  <c r="W99" i="34"/>
  <c r="H8" i="34"/>
  <c r="J32" i="13" l="1"/>
  <c r="I32" i="13"/>
  <c r="J31" i="13"/>
  <c r="I31" i="13"/>
  <c r="J30" i="13"/>
  <c r="I30" i="13"/>
  <c r="I29" i="13"/>
  <c r="J29" i="13" s="1"/>
  <c r="J28" i="13"/>
  <c r="I28" i="13"/>
  <c r="J27" i="13"/>
  <c r="I27" i="13"/>
  <c r="AB41" i="48" l="1"/>
  <c r="AA41" i="48"/>
  <c r="Z41" i="48"/>
  <c r="Y41" i="48"/>
  <c r="X40" i="48"/>
  <c r="W40" i="48"/>
  <c r="V40" i="48"/>
  <c r="U40" i="48"/>
  <c r="T40" i="48"/>
  <c r="S40" i="48"/>
  <c r="R40" i="48"/>
  <c r="Q40" i="48"/>
  <c r="Q39" i="48" s="1"/>
  <c r="Q38" i="48" s="1"/>
  <c r="P40" i="48"/>
  <c r="O40" i="48"/>
  <c r="N40" i="48"/>
  <c r="M40" i="48"/>
  <c r="L40" i="48"/>
  <c r="AB40" i="48" s="1"/>
  <c r="K40" i="48"/>
  <c r="AA40" i="48" s="1"/>
  <c r="J40" i="48"/>
  <c r="Z40" i="48" s="1"/>
  <c r="I40" i="48"/>
  <c r="X39" i="48"/>
  <c r="W39" i="48"/>
  <c r="V39" i="48"/>
  <c r="U39" i="48"/>
  <c r="T39" i="48"/>
  <c r="S39" i="48"/>
  <c r="R39" i="48"/>
  <c r="P39" i="48"/>
  <c r="O39" i="48"/>
  <c r="N39" i="48"/>
  <c r="M39" i="48"/>
  <c r="L39" i="48"/>
  <c r="AB39" i="48" s="1"/>
  <c r="K39" i="48"/>
  <c r="AA39" i="48" s="1"/>
  <c r="J39" i="48"/>
  <c r="Z39" i="48" s="1"/>
  <c r="I39" i="48"/>
  <c r="X38" i="48"/>
  <c r="W38" i="48"/>
  <c r="V38" i="48"/>
  <c r="U38" i="48"/>
  <c r="T38" i="48"/>
  <c r="S38" i="48"/>
  <c r="R38" i="48"/>
  <c r="P38" i="48"/>
  <c r="O38" i="48"/>
  <c r="N38" i="48"/>
  <c r="M38" i="48"/>
  <c r="L38" i="48"/>
  <c r="AB38" i="48" s="1"/>
  <c r="K38" i="48"/>
  <c r="AA38" i="48" s="1"/>
  <c r="J38" i="48"/>
  <c r="Z38" i="48" s="1"/>
  <c r="I38" i="48"/>
  <c r="AB37" i="48"/>
  <c r="AA37" i="48"/>
  <c r="Z37" i="48"/>
  <c r="Y37" i="48"/>
  <c r="X36" i="48"/>
  <c r="W36" i="48"/>
  <c r="V36" i="48"/>
  <c r="U36" i="48"/>
  <c r="T36" i="48"/>
  <c r="S36" i="48"/>
  <c r="R36" i="48"/>
  <c r="Q36" i="48"/>
  <c r="P36" i="48"/>
  <c r="O36" i="48"/>
  <c r="N36" i="48"/>
  <c r="M36" i="48"/>
  <c r="L36" i="48"/>
  <c r="AB36" i="48" s="1"/>
  <c r="K36" i="48"/>
  <c r="AA36" i="48" s="1"/>
  <c r="J36" i="48"/>
  <c r="Z36" i="48" s="1"/>
  <c r="I36" i="48"/>
  <c r="Y36" i="48" s="1"/>
  <c r="X35" i="48"/>
  <c r="W35" i="48"/>
  <c r="V35" i="48"/>
  <c r="U35" i="48"/>
  <c r="T35" i="48"/>
  <c r="S35" i="48"/>
  <c r="R35" i="48"/>
  <c r="Q35" i="48"/>
  <c r="P35" i="48"/>
  <c r="O35" i="48"/>
  <c r="N35" i="48"/>
  <c r="M35" i="48"/>
  <c r="L35" i="48"/>
  <c r="AB35" i="48" s="1"/>
  <c r="K35" i="48"/>
  <c r="AA35" i="48" s="1"/>
  <c r="J35" i="48"/>
  <c r="Z35" i="48" s="1"/>
  <c r="I35" i="48"/>
  <c r="Y35" i="48" s="1"/>
  <c r="X34" i="48"/>
  <c r="W34" i="48"/>
  <c r="V34" i="48"/>
  <c r="U34" i="48"/>
  <c r="T34" i="48"/>
  <c r="S34" i="48"/>
  <c r="R34" i="48"/>
  <c r="Q34" i="48"/>
  <c r="P34" i="48"/>
  <c r="O34" i="48"/>
  <c r="N34" i="48"/>
  <c r="M34" i="48"/>
  <c r="L34" i="48"/>
  <c r="AB34" i="48" s="1"/>
  <c r="K34" i="48"/>
  <c r="AA34" i="48" s="1"/>
  <c r="J34" i="48"/>
  <c r="Z34" i="48" s="1"/>
  <c r="I34" i="48"/>
  <c r="Y34" i="48" s="1"/>
  <c r="X33" i="48"/>
  <c r="W33" i="48"/>
  <c r="V33" i="48"/>
  <c r="U33" i="48"/>
  <c r="T33" i="48"/>
  <c r="S33" i="48"/>
  <c r="R33" i="48"/>
  <c r="P33" i="48"/>
  <c r="O33" i="48"/>
  <c r="N33" i="48"/>
  <c r="M33" i="48"/>
  <c r="L33" i="48"/>
  <c r="AB33" i="48" s="1"/>
  <c r="K33" i="48"/>
  <c r="AA33" i="48" s="1"/>
  <c r="J33" i="48"/>
  <c r="Z33" i="48" s="1"/>
  <c r="I33" i="48"/>
  <c r="AB32" i="48"/>
  <c r="AA32" i="48"/>
  <c r="Z32" i="48"/>
  <c r="Y32" i="48"/>
  <c r="X31" i="48"/>
  <c r="W31" i="48"/>
  <c r="V31" i="48"/>
  <c r="U31" i="48"/>
  <c r="T31" i="48"/>
  <c r="S31" i="48"/>
  <c r="R31" i="48"/>
  <c r="Q31" i="48"/>
  <c r="P31" i="48"/>
  <c r="O31" i="48"/>
  <c r="N31" i="48"/>
  <c r="M31" i="48"/>
  <c r="L31" i="48"/>
  <c r="AB31" i="48" s="1"/>
  <c r="K31" i="48"/>
  <c r="AA31" i="48" s="1"/>
  <c r="J31" i="48"/>
  <c r="Z31" i="48" s="1"/>
  <c r="I31" i="48"/>
  <c r="Y31" i="48" s="1"/>
  <c r="X30" i="48"/>
  <c r="W30" i="48"/>
  <c r="V30" i="48"/>
  <c r="U30" i="48"/>
  <c r="T30" i="48"/>
  <c r="S30" i="48"/>
  <c r="R30" i="48"/>
  <c r="Q30" i="48"/>
  <c r="P30" i="48"/>
  <c r="O30" i="48"/>
  <c r="N30" i="48"/>
  <c r="M30" i="48"/>
  <c r="L30" i="48"/>
  <c r="AB30" i="48" s="1"/>
  <c r="K30" i="48"/>
  <c r="AA30" i="48" s="1"/>
  <c r="J30" i="48"/>
  <c r="Z30" i="48" s="1"/>
  <c r="I30" i="48"/>
  <c r="Y30" i="48" s="1"/>
  <c r="X29" i="48"/>
  <c r="W29" i="48"/>
  <c r="V29" i="48"/>
  <c r="U29" i="48"/>
  <c r="T29" i="48"/>
  <c r="S29" i="48"/>
  <c r="R29" i="48"/>
  <c r="Q29" i="48"/>
  <c r="P29" i="48"/>
  <c r="O29" i="48"/>
  <c r="N29" i="48"/>
  <c r="M29" i="48"/>
  <c r="L29" i="48"/>
  <c r="AB29" i="48" s="1"/>
  <c r="K29" i="48"/>
  <c r="AA29" i="48" s="1"/>
  <c r="J29" i="48"/>
  <c r="Z29" i="48" s="1"/>
  <c r="I29" i="48"/>
  <c r="Y29" i="48" s="1"/>
  <c r="AB28" i="48"/>
  <c r="AA28" i="48"/>
  <c r="Z28" i="48"/>
  <c r="Y28" i="48"/>
  <c r="X27" i="48"/>
  <c r="W27" i="48"/>
  <c r="V27" i="48"/>
  <c r="U27" i="48"/>
  <c r="T27" i="48"/>
  <c r="S27" i="48"/>
  <c r="R27" i="48"/>
  <c r="Q27" i="48"/>
  <c r="P27" i="48"/>
  <c r="O27" i="48"/>
  <c r="N27" i="48"/>
  <c r="M27" i="48"/>
  <c r="L27" i="48"/>
  <c r="AB27" i="48" s="1"/>
  <c r="K27" i="48"/>
  <c r="AA27" i="48" s="1"/>
  <c r="J27" i="48"/>
  <c r="Z27" i="48" s="1"/>
  <c r="I27" i="48"/>
  <c r="Y27" i="48" s="1"/>
  <c r="X26" i="48"/>
  <c r="W26" i="48"/>
  <c r="V26" i="48"/>
  <c r="U26" i="48"/>
  <c r="T26" i="48"/>
  <c r="S26" i="48"/>
  <c r="R26" i="48"/>
  <c r="Q26" i="48"/>
  <c r="P26" i="48"/>
  <c r="O26" i="48"/>
  <c r="N26" i="48"/>
  <c r="M26" i="48"/>
  <c r="L26" i="48"/>
  <c r="AB26" i="48" s="1"/>
  <c r="K26" i="48"/>
  <c r="AA26" i="48" s="1"/>
  <c r="J26" i="48"/>
  <c r="Z26" i="48" s="1"/>
  <c r="I26" i="48"/>
  <c r="Y26" i="48" s="1"/>
  <c r="X25" i="48"/>
  <c r="W25" i="48"/>
  <c r="V25" i="48"/>
  <c r="U25" i="48"/>
  <c r="T25" i="48"/>
  <c r="S25" i="48"/>
  <c r="R25" i="48"/>
  <c r="Q25" i="48"/>
  <c r="P25" i="48"/>
  <c r="O25" i="48"/>
  <c r="N25" i="48"/>
  <c r="M25" i="48"/>
  <c r="L25" i="48"/>
  <c r="AB25" i="48" s="1"/>
  <c r="K25" i="48"/>
  <c r="AA25" i="48" s="1"/>
  <c r="J25" i="48"/>
  <c r="Z25" i="48" s="1"/>
  <c r="I25" i="48"/>
  <c r="Y25" i="48" s="1"/>
  <c r="X23" i="48"/>
  <c r="W23" i="48"/>
  <c r="V23" i="48"/>
  <c r="U23" i="48"/>
  <c r="T23" i="48"/>
  <c r="S23" i="48"/>
  <c r="R23" i="48"/>
  <c r="Q23" i="48"/>
  <c r="P23" i="48"/>
  <c r="O23" i="48"/>
  <c r="N23" i="48"/>
  <c r="M23" i="48"/>
  <c r="L23" i="48"/>
  <c r="AB23" i="48" s="1"/>
  <c r="K23" i="48"/>
  <c r="AA23" i="48" s="1"/>
  <c r="J23" i="48"/>
  <c r="Z23" i="48" s="1"/>
  <c r="AB22" i="48"/>
  <c r="AA22" i="48"/>
  <c r="Z22" i="48"/>
  <c r="Y22" i="48"/>
  <c r="X21" i="48"/>
  <c r="W21" i="48"/>
  <c r="V21" i="48"/>
  <c r="U21" i="48"/>
  <c r="T21" i="48"/>
  <c r="S21" i="48"/>
  <c r="R21" i="48"/>
  <c r="Q21" i="48"/>
  <c r="P21" i="48"/>
  <c r="O21" i="48"/>
  <c r="N21" i="48"/>
  <c r="M21" i="48"/>
  <c r="L21" i="48"/>
  <c r="AB21" i="48" s="1"/>
  <c r="K21" i="48"/>
  <c r="AA21" i="48" s="1"/>
  <c r="J21" i="48"/>
  <c r="Z21" i="48" s="1"/>
  <c r="I21" i="48"/>
  <c r="Y21" i="48" s="1"/>
  <c r="X20" i="48"/>
  <c r="W20" i="48"/>
  <c r="V20" i="48"/>
  <c r="U20" i="48"/>
  <c r="T20" i="48"/>
  <c r="S20" i="48"/>
  <c r="R20" i="48"/>
  <c r="Q20" i="48"/>
  <c r="P20" i="48"/>
  <c r="O20" i="48"/>
  <c r="N20" i="48"/>
  <c r="M20" i="48"/>
  <c r="L20" i="48"/>
  <c r="AB20" i="48" s="1"/>
  <c r="K20" i="48"/>
  <c r="AA20" i="48" s="1"/>
  <c r="J20" i="48"/>
  <c r="Z20" i="48" s="1"/>
  <c r="I20" i="48"/>
  <c r="Y20" i="48" s="1"/>
  <c r="X19" i="48"/>
  <c r="W19" i="48"/>
  <c r="V19" i="48"/>
  <c r="U19" i="48"/>
  <c r="T19" i="48"/>
  <c r="S19" i="48"/>
  <c r="R19" i="48"/>
  <c r="Q19" i="48"/>
  <c r="P19" i="48"/>
  <c r="O19" i="48"/>
  <c r="N19" i="48"/>
  <c r="M19" i="48"/>
  <c r="L19" i="48"/>
  <c r="AB19" i="48" s="1"/>
  <c r="K19" i="48"/>
  <c r="AA19" i="48" s="1"/>
  <c r="J19" i="48"/>
  <c r="Z19" i="48" s="1"/>
  <c r="I19" i="48"/>
  <c r="Y19" i="48" s="1"/>
  <c r="AB18" i="48"/>
  <c r="AA18" i="48"/>
  <c r="Z18" i="48"/>
  <c r="Y18" i="48"/>
  <c r="X17" i="48"/>
  <c r="W17" i="48"/>
  <c r="V17" i="48"/>
  <c r="U17" i="48"/>
  <c r="T17" i="48"/>
  <c r="S17" i="48"/>
  <c r="R17" i="48"/>
  <c r="Q17" i="48"/>
  <c r="P17" i="48"/>
  <c r="O17" i="48"/>
  <c r="N17" i="48"/>
  <c r="M17" i="48"/>
  <c r="L17" i="48"/>
  <c r="AB17" i="48" s="1"/>
  <c r="K17" i="48"/>
  <c r="AA17" i="48" s="1"/>
  <c r="J17" i="48"/>
  <c r="Z17" i="48" s="1"/>
  <c r="I17" i="48"/>
  <c r="Y17" i="48" s="1"/>
  <c r="X16" i="48"/>
  <c r="W16" i="48"/>
  <c r="V16" i="48"/>
  <c r="U16" i="48"/>
  <c r="T16" i="48"/>
  <c r="S16" i="48"/>
  <c r="R16" i="48"/>
  <c r="Q16" i="48"/>
  <c r="P16" i="48"/>
  <c r="O16" i="48"/>
  <c r="N16" i="48"/>
  <c r="M16" i="48"/>
  <c r="L16" i="48"/>
  <c r="AB16" i="48" s="1"/>
  <c r="K16" i="48"/>
  <c r="AA16" i="48" s="1"/>
  <c r="J16" i="48"/>
  <c r="Z16" i="48" s="1"/>
  <c r="I16" i="48"/>
  <c r="Y16" i="48" s="1"/>
  <c r="X15" i="48"/>
  <c r="W15" i="48"/>
  <c r="V15" i="48"/>
  <c r="U15" i="48"/>
  <c r="T15" i="48"/>
  <c r="S15" i="48"/>
  <c r="R15" i="48"/>
  <c r="Q15" i="48"/>
  <c r="P15" i="48"/>
  <c r="O15" i="48"/>
  <c r="N15" i="48"/>
  <c r="M15" i="48"/>
  <c r="L15" i="48"/>
  <c r="AB15" i="48" s="1"/>
  <c r="K15" i="48"/>
  <c r="AA15" i="48" s="1"/>
  <c r="J15" i="48"/>
  <c r="Z15" i="48" s="1"/>
  <c r="I15" i="48"/>
  <c r="Y15" i="48" s="1"/>
  <c r="X14" i="48"/>
  <c r="W14" i="48"/>
  <c r="V14" i="48"/>
  <c r="U14" i="48"/>
  <c r="T14" i="48"/>
  <c r="S14" i="48"/>
  <c r="R14" i="48"/>
  <c r="Q14" i="48"/>
  <c r="P14" i="48"/>
  <c r="O14" i="48"/>
  <c r="N14" i="48"/>
  <c r="M14" i="48"/>
  <c r="L14" i="48"/>
  <c r="AB14" i="48" s="1"/>
  <c r="K14" i="48"/>
  <c r="AA14" i="48" s="1"/>
  <c r="J14" i="48"/>
  <c r="Z14" i="48" s="1"/>
  <c r="I14" i="48"/>
  <c r="Y14" i="48" s="1"/>
  <c r="AB13" i="48"/>
  <c r="AA13" i="48"/>
  <c r="Z13" i="48"/>
  <c r="Y13" i="48"/>
  <c r="X12" i="48"/>
  <c r="W12" i="48"/>
  <c r="V12" i="48"/>
  <c r="U12" i="48"/>
  <c r="U11" i="48" s="1"/>
  <c r="U10" i="48" s="1"/>
  <c r="T12" i="48"/>
  <c r="T11" i="48" s="1"/>
  <c r="T10" i="48" s="1"/>
  <c r="S12" i="48"/>
  <c r="R12" i="48"/>
  <c r="R11" i="48" s="1"/>
  <c r="R10" i="48" s="1"/>
  <c r="Q12" i="48"/>
  <c r="P12" i="48"/>
  <c r="P11" i="48" s="1"/>
  <c r="P10" i="48" s="1"/>
  <c r="O12" i="48"/>
  <c r="N12" i="48"/>
  <c r="N11" i="48" s="1"/>
  <c r="N10" i="48" s="1"/>
  <c r="M12" i="48"/>
  <c r="L12" i="48"/>
  <c r="AB12" i="48" s="1"/>
  <c r="K12" i="48"/>
  <c r="AA12" i="48" s="1"/>
  <c r="J12" i="48"/>
  <c r="Z12" i="48" s="1"/>
  <c r="I12" i="48"/>
  <c r="Y12" i="48" s="1"/>
  <c r="X11" i="48"/>
  <c r="X10" i="48" s="1"/>
  <c r="W11" i="48"/>
  <c r="V11" i="48"/>
  <c r="V10" i="48" s="1"/>
  <c r="S11" i="48"/>
  <c r="S10" i="48" s="1"/>
  <c r="Q11" i="48"/>
  <c r="Q10" i="48" s="1"/>
  <c r="O11" i="48"/>
  <c r="O10" i="48" s="1"/>
  <c r="M11" i="48"/>
  <c r="M10" i="48" s="1"/>
  <c r="K11" i="48"/>
  <c r="AA11" i="48" s="1"/>
  <c r="I11" i="48"/>
  <c r="I10" i="48" s="1"/>
  <c r="W10" i="48"/>
  <c r="AB9" i="48"/>
  <c r="AA9" i="48"/>
  <c r="Z9" i="48"/>
  <c r="Y9" i="48"/>
  <c r="X8" i="48"/>
  <c r="W8" i="48"/>
  <c r="V8" i="48"/>
  <c r="U8" i="48"/>
  <c r="T8" i="48"/>
  <c r="S8" i="48"/>
  <c r="R8" i="48"/>
  <c r="Q8" i="48"/>
  <c r="P8" i="48"/>
  <c r="O8" i="48"/>
  <c r="N8" i="48"/>
  <c r="M8" i="48"/>
  <c r="L8" i="48"/>
  <c r="AB8" i="48" s="1"/>
  <c r="K8" i="48"/>
  <c r="AA8" i="48" s="1"/>
  <c r="J8" i="48"/>
  <c r="Z8" i="48" s="1"/>
  <c r="I8" i="48"/>
  <c r="Y8" i="48" s="1"/>
  <c r="X7" i="48"/>
  <c r="W7" i="48"/>
  <c r="V7" i="48"/>
  <c r="U7" i="48"/>
  <c r="T7" i="48"/>
  <c r="S7" i="48"/>
  <c r="R7" i="48"/>
  <c r="Q7" i="48"/>
  <c r="P7" i="48"/>
  <c r="O7" i="48"/>
  <c r="N7" i="48"/>
  <c r="M7" i="48"/>
  <c r="L7" i="48"/>
  <c r="AB7" i="48" s="1"/>
  <c r="K7" i="48"/>
  <c r="AA7" i="48" s="1"/>
  <c r="J7" i="48"/>
  <c r="Z7" i="48" s="1"/>
  <c r="I7" i="48"/>
  <c r="Y7" i="48" s="1"/>
  <c r="X6" i="48"/>
  <c r="W6" i="48"/>
  <c r="V6" i="48"/>
  <c r="U6" i="48"/>
  <c r="T6" i="48"/>
  <c r="T5" i="48" s="1"/>
  <c r="S6" i="48"/>
  <c r="R6" i="48"/>
  <c r="R5" i="48" s="1"/>
  <c r="Q6" i="48"/>
  <c r="P6" i="48"/>
  <c r="P5" i="48" s="1"/>
  <c r="O6" i="48"/>
  <c r="N6" i="48"/>
  <c r="N5" i="48" s="1"/>
  <c r="M6" i="48"/>
  <c r="L6" i="48"/>
  <c r="AB6" i="48" s="1"/>
  <c r="K6" i="48"/>
  <c r="AA6" i="48" s="1"/>
  <c r="J6" i="48"/>
  <c r="Z6" i="48" s="1"/>
  <c r="I6" i="48"/>
  <c r="Y6" i="48" s="1"/>
  <c r="S5" i="48" l="1"/>
  <c r="Q33" i="48"/>
  <c r="M5" i="48"/>
  <c r="M4" i="48" s="1"/>
  <c r="V5" i="48"/>
  <c r="W5" i="48"/>
  <c r="O5" i="48"/>
  <c r="I5" i="48"/>
  <c r="Q5" i="48"/>
  <c r="X5" i="48"/>
  <c r="S4" i="48"/>
  <c r="S3" i="48"/>
  <c r="P3" i="48"/>
  <c r="P4" i="48"/>
  <c r="T4" i="48"/>
  <c r="T3" i="48"/>
  <c r="M3" i="48"/>
  <c r="V3" i="48"/>
  <c r="V4" i="48"/>
  <c r="W3" i="48"/>
  <c r="W4" i="48"/>
  <c r="O4" i="48"/>
  <c r="O3" i="48"/>
  <c r="N3" i="48"/>
  <c r="N4" i="48"/>
  <c r="R3" i="48"/>
  <c r="R4" i="48"/>
  <c r="I3" i="48"/>
  <c r="I4" i="48"/>
  <c r="Q3" i="48"/>
  <c r="Q4" i="48"/>
  <c r="X4" i="48"/>
  <c r="X3" i="48"/>
  <c r="Y38" i="48"/>
  <c r="Y40" i="48"/>
  <c r="K10" i="48"/>
  <c r="L11" i="48"/>
  <c r="U5" i="48"/>
  <c r="Y5" i="48" s="1"/>
  <c r="Y4" i="48" s="1"/>
  <c r="Y33" i="48"/>
  <c r="Y39" i="48"/>
  <c r="J11" i="48"/>
  <c r="U4" i="48"/>
  <c r="U3" i="48"/>
  <c r="Y3" i="48" s="1"/>
  <c r="I23" i="48"/>
  <c r="Y23" i="48" s="1"/>
  <c r="Y10" i="48"/>
  <c r="Y11" i="48"/>
  <c r="AA10" i="48" l="1"/>
  <c r="K5" i="48"/>
  <c r="Z11" i="48"/>
  <c r="J10" i="48"/>
  <c r="AB11" i="48"/>
  <c r="L10" i="48"/>
  <c r="Z10" i="48" l="1"/>
  <c r="J5" i="48"/>
  <c r="AB10" i="48"/>
  <c r="L5" i="48"/>
  <c r="AA5" i="48"/>
  <c r="AA4" i="48" s="1"/>
  <c r="K4" i="48"/>
  <c r="K3" i="48"/>
  <c r="AA3" i="48" s="1"/>
  <c r="M26" i="12"/>
  <c r="F10" i="16"/>
  <c r="E46" i="27"/>
  <c r="E47" i="27" s="1"/>
  <c r="E39" i="20"/>
  <c r="F39" i="20"/>
  <c r="J20" i="27"/>
  <c r="E24" i="27" s="1"/>
  <c r="I20" i="27"/>
  <c r="E23" i="27" s="1"/>
  <c r="A2" i="29"/>
  <c r="A2" i="28"/>
  <c r="A2" i="27"/>
  <c r="E4" i="26"/>
  <c r="A2" i="26"/>
  <c r="A2" i="25"/>
  <c r="A2" i="24"/>
  <c r="A2" i="23"/>
  <c r="E36" i="22"/>
  <c r="E37" i="22"/>
  <c r="E38" i="22"/>
  <c r="E39" i="22"/>
  <c r="E40" i="22"/>
  <c r="E41" i="22"/>
  <c r="A2" i="22"/>
  <c r="A2" i="21"/>
  <c r="A2" i="20"/>
  <c r="A2" i="18"/>
  <c r="A2" i="17"/>
  <c r="A2" i="16"/>
  <c r="A2" i="15"/>
  <c r="A2" i="14"/>
  <c r="A2" i="13"/>
  <c r="A2" i="12"/>
  <c r="A2" i="11"/>
  <c r="A2" i="10"/>
  <c r="A2" i="9"/>
  <c r="A2" i="8"/>
  <c r="A2" i="6"/>
  <c r="A2" i="5"/>
  <c r="A2" i="4"/>
  <c r="A2" i="3"/>
  <c r="A2" i="2"/>
  <c r="A2" i="1"/>
  <c r="D11" i="22"/>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J12" i="19"/>
  <c r="N12" i="19" s="1"/>
  <c r="H6" i="19"/>
  <c r="I32" i="19"/>
  <c r="M32" i="19" s="1"/>
  <c r="I31" i="19"/>
  <c r="M31" i="19" s="1"/>
  <c r="I30" i="19"/>
  <c r="M30" i="19"/>
  <c r="I29" i="19"/>
  <c r="M29" i="19" s="1"/>
  <c r="I28" i="19"/>
  <c r="M28" i="19" s="1"/>
  <c r="I27" i="19"/>
  <c r="M27" i="19" s="1"/>
  <c r="I26" i="19"/>
  <c r="M26" i="19" s="1"/>
  <c r="I25" i="19"/>
  <c r="M25" i="19" s="1"/>
  <c r="I24" i="19"/>
  <c r="M24" i="19" s="1"/>
  <c r="I23" i="19"/>
  <c r="M23" i="19" s="1"/>
  <c r="I22" i="19"/>
  <c r="M22" i="19" s="1"/>
  <c r="I21" i="19"/>
  <c r="M21" i="19"/>
  <c r="I20" i="19"/>
  <c r="M20" i="19"/>
  <c r="I19" i="19"/>
  <c r="M19" i="19"/>
  <c r="I18" i="19"/>
  <c r="M18" i="19" s="1"/>
  <c r="I17" i="19"/>
  <c r="M17" i="19" s="1"/>
  <c r="I16" i="19"/>
  <c r="M16" i="19"/>
  <c r="I15" i="19"/>
  <c r="M15" i="19"/>
  <c r="I14" i="19"/>
  <c r="M14" i="19" s="1"/>
  <c r="I13" i="19"/>
  <c r="M13" i="19" s="1"/>
  <c r="I12" i="19"/>
  <c r="M12" i="19"/>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D12" i="12"/>
  <c r="D11" i="12"/>
  <c r="D12" i="13"/>
  <c r="D11" i="13"/>
  <c r="F10" i="13"/>
  <c r="D12" i="14"/>
  <c r="D11" i="14"/>
  <c r="F10" i="14"/>
  <c r="D12" i="15"/>
  <c r="D11" i="15"/>
  <c r="F10" i="15"/>
  <c r="D12" i="16"/>
  <c r="D11" i="16"/>
  <c r="D12" i="17"/>
  <c r="D11" i="17"/>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F10" i="1"/>
  <c r="G30" i="29"/>
  <c r="D29" i="33"/>
  <c r="E81" i="27" s="1"/>
  <c r="F57" i="23"/>
  <c r="D56" i="23"/>
  <c r="D55" i="23"/>
  <c r="D54" i="23"/>
  <c r="D53" i="23"/>
  <c r="D52" i="23"/>
  <c r="D26" i="33"/>
  <c r="F122" i="24" s="1"/>
  <c r="D117" i="24"/>
  <c r="D118" i="24"/>
  <c r="D119" i="24"/>
  <c r="D120" i="24"/>
  <c r="D121" i="24"/>
  <c r="I23" i="21"/>
  <c r="D20" i="33"/>
  <c r="I22" i="17"/>
  <c r="H21" i="16"/>
  <c r="H22" i="16" s="1"/>
  <c r="G21" i="16"/>
  <c r="G22" i="16"/>
  <c r="F21" i="16"/>
  <c r="F22" i="16" s="1"/>
  <c r="D8" i="16" s="1"/>
  <c r="E21" i="16"/>
  <c r="E22" i="16" s="1"/>
  <c r="Q21" i="14"/>
  <c r="Q20" i="14"/>
  <c r="Q22" i="14" s="1"/>
  <c r="Q19" i="14"/>
  <c r="L45" i="12"/>
  <c r="M27" i="12"/>
  <c r="N17" i="12"/>
  <c r="N18" i="12" s="1"/>
  <c r="N19" i="12" s="1"/>
  <c r="N20" i="12" s="1"/>
  <c r="N21" i="12" s="1"/>
  <c r="M22" i="12"/>
  <c r="M46" i="12"/>
  <c r="M33" i="12" s="1"/>
  <c r="K28" i="12"/>
  <c r="K43" i="12" s="1"/>
  <c r="K27" i="12"/>
  <c r="K42" i="12" s="1"/>
  <c r="K26" i="12"/>
  <c r="K41" i="12" s="1"/>
  <c r="K29" i="12"/>
  <c r="K44" i="12" s="1"/>
  <c r="M29" i="12"/>
  <c r="M28" i="12"/>
  <c r="E20" i="12"/>
  <c r="G15" i="33" s="1"/>
  <c r="H30" i="12" s="1"/>
  <c r="E69" i="10"/>
  <c r="H58" i="10"/>
  <c r="G58" i="10"/>
  <c r="F58" i="10"/>
  <c r="E58" i="10"/>
  <c r="E46" i="10"/>
  <c r="E35" i="10"/>
  <c r="J18" i="11"/>
  <c r="H69" i="10"/>
  <c r="G69" i="10"/>
  <c r="F69" i="10"/>
  <c r="H94" i="10"/>
  <c r="H96" i="10" s="1"/>
  <c r="G94" i="10"/>
  <c r="G95" i="10"/>
  <c r="F94" i="10"/>
  <c r="F95" i="10"/>
  <c r="H95" i="10"/>
  <c r="H46" i="10"/>
  <c r="G46" i="10"/>
  <c r="F46" i="10"/>
  <c r="E95" i="10"/>
  <c r="E94" i="10"/>
  <c r="H35" i="10"/>
  <c r="G35" i="10"/>
  <c r="F35" i="10"/>
  <c r="F24" i="10"/>
  <c r="E24" i="10"/>
  <c r="G24" i="10" s="1"/>
  <c r="D70" i="1"/>
  <c r="D88" i="1" s="1"/>
  <c r="E63" i="1"/>
  <c r="E81" i="1" s="1"/>
  <c r="G81" i="1"/>
  <c r="H81" i="1"/>
  <c r="I81" i="1"/>
  <c r="J81" i="1"/>
  <c r="G82" i="1"/>
  <c r="H82" i="1"/>
  <c r="I82" i="1"/>
  <c r="J82" i="1"/>
  <c r="G83" i="1"/>
  <c r="H83" i="1"/>
  <c r="I83" i="1"/>
  <c r="J83" i="1"/>
  <c r="D66" i="1"/>
  <c r="D84" i="1" s="1"/>
  <c r="G84" i="1"/>
  <c r="H84" i="1"/>
  <c r="I84" i="1"/>
  <c r="J84" i="1"/>
  <c r="G85" i="1"/>
  <c r="H85" i="1"/>
  <c r="I85" i="1"/>
  <c r="J85" i="1"/>
  <c r="F68" i="1"/>
  <c r="F86" i="1" s="1"/>
  <c r="G86" i="1"/>
  <c r="H86" i="1"/>
  <c r="I86" i="1"/>
  <c r="J86" i="1"/>
  <c r="G87" i="1"/>
  <c r="H87" i="1"/>
  <c r="I87" i="1"/>
  <c r="J87" i="1"/>
  <c r="G88" i="1"/>
  <c r="H88" i="1"/>
  <c r="I88" i="1"/>
  <c r="J88" i="1"/>
  <c r="F71" i="1"/>
  <c r="F89" i="1" s="1"/>
  <c r="G89" i="1"/>
  <c r="H89" i="1"/>
  <c r="I89" i="1"/>
  <c r="J89" i="1"/>
  <c r="G90" i="1"/>
  <c r="H90" i="1"/>
  <c r="I90" i="1"/>
  <c r="J90" i="1"/>
  <c r="G91" i="1"/>
  <c r="H91" i="1"/>
  <c r="I91" i="1"/>
  <c r="J91" i="1"/>
  <c r="E74" i="1"/>
  <c r="E92" i="1" s="1"/>
  <c r="G92" i="1"/>
  <c r="H92" i="1"/>
  <c r="I92" i="1"/>
  <c r="J92" i="1"/>
  <c r="G93" i="1"/>
  <c r="H93" i="1"/>
  <c r="I93" i="1"/>
  <c r="J93" i="1"/>
  <c r="D63" i="1"/>
  <c r="D81" i="1" s="1"/>
  <c r="F63" i="1"/>
  <c r="F81" i="1" s="1"/>
  <c r="D64" i="1"/>
  <c r="D82" i="1" s="1"/>
  <c r="E64" i="1"/>
  <c r="E82" i="1" s="1"/>
  <c r="F64" i="1"/>
  <c r="F82" i="1" s="1"/>
  <c r="D65" i="1"/>
  <c r="D83" i="1" s="1"/>
  <c r="E65" i="1"/>
  <c r="E83" i="1" s="1"/>
  <c r="F65" i="1"/>
  <c r="F83" i="1" s="1"/>
  <c r="E66" i="1"/>
  <c r="E84" i="1" s="1"/>
  <c r="F66" i="1"/>
  <c r="F84" i="1" s="1"/>
  <c r="D67" i="1"/>
  <c r="D85" i="1" s="1"/>
  <c r="E67" i="1"/>
  <c r="E85" i="1" s="1"/>
  <c r="F67" i="1"/>
  <c r="F85" i="1" s="1"/>
  <c r="D68" i="1"/>
  <c r="D86" i="1" s="1"/>
  <c r="E68" i="1"/>
  <c r="E86" i="1" s="1"/>
  <c r="D69" i="1"/>
  <c r="D87" i="1" s="1"/>
  <c r="E69" i="1"/>
  <c r="E87" i="1" s="1"/>
  <c r="F69" i="1"/>
  <c r="F87" i="1" s="1"/>
  <c r="E70" i="1"/>
  <c r="E88" i="1" s="1"/>
  <c r="F70" i="1"/>
  <c r="F88" i="1" s="1"/>
  <c r="D71" i="1"/>
  <c r="D89" i="1" s="1"/>
  <c r="E71" i="1"/>
  <c r="E89" i="1" s="1"/>
  <c r="D72" i="1"/>
  <c r="D90" i="1" s="1"/>
  <c r="E72" i="1"/>
  <c r="E90" i="1" s="1"/>
  <c r="F72" i="1"/>
  <c r="F90" i="1" s="1"/>
  <c r="D73" i="1"/>
  <c r="D91" i="1" s="1"/>
  <c r="E73" i="1"/>
  <c r="E91" i="1" s="1"/>
  <c r="F73" i="1"/>
  <c r="F91" i="1" s="1"/>
  <c r="D74" i="1"/>
  <c r="D92" i="1" s="1"/>
  <c r="F74" i="1"/>
  <c r="F92" i="1" s="1"/>
  <c r="D75" i="1"/>
  <c r="D93" i="1" s="1"/>
  <c r="E75" i="1"/>
  <c r="E93" i="1" s="1"/>
  <c r="F75" i="1"/>
  <c r="F93" i="1" s="1"/>
  <c r="D62" i="1"/>
  <c r="D80" i="1" s="1"/>
  <c r="H97" i="1" s="1"/>
  <c r="F44" i="20"/>
  <c r="F43" i="20"/>
  <c r="F42" i="20"/>
  <c r="F41" i="20"/>
  <c r="F40" i="20"/>
  <c r="E43" i="20"/>
  <c r="E42" i="20"/>
  <c r="E41" i="20"/>
  <c r="E40" i="20"/>
  <c r="E44" i="20"/>
  <c r="E20" i="20"/>
  <c r="D23" i="19"/>
  <c r="L23" i="19" s="1"/>
  <c r="I18" i="20"/>
  <c r="E41" i="21"/>
  <c r="D41" i="21"/>
  <c r="E40" i="21"/>
  <c r="D40" i="21"/>
  <c r="E39" i="21"/>
  <c r="D39" i="21"/>
  <c r="E38" i="21"/>
  <c r="D38" i="21"/>
  <c r="E37" i="21"/>
  <c r="D37" i="21"/>
  <c r="E36" i="21"/>
  <c r="D36" i="21"/>
  <c r="G43" i="21"/>
  <c r="H43" i="21"/>
  <c r="I43" i="21"/>
  <c r="G41" i="29"/>
  <c r="G40" i="29"/>
  <c r="G39" i="29"/>
  <c r="G38" i="29"/>
  <c r="G37" i="29"/>
  <c r="G36" i="29"/>
  <c r="G41" i="22"/>
  <c r="G40" i="22"/>
  <c r="G39" i="22"/>
  <c r="G38" i="22"/>
  <c r="G37" i="22"/>
  <c r="G36" i="22"/>
  <c r="F41" i="22"/>
  <c r="F40" i="22"/>
  <c r="F39" i="22"/>
  <c r="F38" i="22"/>
  <c r="F37" i="22"/>
  <c r="F37" i="29"/>
  <c r="F36" i="29"/>
  <c r="E21" i="25"/>
  <c r="F27" i="28"/>
  <c r="E27" i="28"/>
  <c r="E21" i="28"/>
  <c r="F21" i="28"/>
  <c r="G21" i="28"/>
  <c r="F41" i="29"/>
  <c r="F40" i="29"/>
  <c r="F39" i="29"/>
  <c r="E41" i="29"/>
  <c r="E40" i="29"/>
  <c r="E39" i="29"/>
  <c r="E37" i="29"/>
  <c r="E36" i="29"/>
  <c r="J36" i="21"/>
  <c r="H20" i="20"/>
  <c r="G20" i="20"/>
  <c r="F20" i="20"/>
  <c r="D8" i="20" s="1"/>
  <c r="H22" i="18"/>
  <c r="G22" i="18"/>
  <c r="F22" i="18"/>
  <c r="D8" i="18" s="1"/>
  <c r="E22" i="18"/>
  <c r="D22" i="19" s="1"/>
  <c r="L22" i="19" s="1"/>
  <c r="I21" i="15"/>
  <c r="H21" i="15"/>
  <c r="F21" i="15"/>
  <c r="E21" i="15"/>
  <c r="P22" i="14"/>
  <c r="O22" i="14"/>
  <c r="N22" i="14"/>
  <c r="M22" i="14"/>
  <c r="L22" i="14"/>
  <c r="K22" i="14"/>
  <c r="J22" i="14"/>
  <c r="I22" i="14"/>
  <c r="H22" i="14"/>
  <c r="G22" i="14"/>
  <c r="F22" i="14"/>
  <c r="E22" i="14"/>
  <c r="E20" i="13"/>
  <c r="F20" i="13"/>
  <c r="I20" i="11"/>
  <c r="H20" i="11"/>
  <c r="G20" i="11"/>
  <c r="F20" i="11"/>
  <c r="D8" i="11"/>
  <c r="D15" i="19" s="1"/>
  <c r="L15" i="19" s="1"/>
  <c r="E20" i="11"/>
  <c r="H19" i="9"/>
  <c r="G19" i="9"/>
  <c r="F19" i="9"/>
  <c r="D8" i="9" s="1"/>
  <c r="E19" i="9"/>
  <c r="D13" i="19" s="1"/>
  <c r="L13" i="19" s="1"/>
  <c r="H19" i="8"/>
  <c r="G19" i="8"/>
  <c r="F19" i="8"/>
  <c r="D8" i="8" s="1"/>
  <c r="E19" i="8"/>
  <c r="D12" i="19" s="1"/>
  <c r="L12" i="19" s="1"/>
  <c r="H22" i="5"/>
  <c r="G22" i="5"/>
  <c r="F22" i="5"/>
  <c r="D8" i="5" s="1"/>
  <c r="E22" i="5"/>
  <c r="D10" i="19"/>
  <c r="L10" i="19" s="1"/>
  <c r="H23" i="4"/>
  <c r="G23" i="4"/>
  <c r="F23" i="4"/>
  <c r="D8" i="4" s="1"/>
  <c r="E23" i="4"/>
  <c r="D9" i="19" s="1"/>
  <c r="L9" i="19" s="1"/>
  <c r="H22" i="3"/>
  <c r="G22" i="3"/>
  <c r="F22" i="3"/>
  <c r="D8" i="3" s="1"/>
  <c r="D8" i="19" s="1"/>
  <c r="L8" i="19" s="1"/>
  <c r="E22" i="3"/>
  <c r="H23" i="2"/>
  <c r="G23" i="2"/>
  <c r="F23" i="2"/>
  <c r="D8" i="2" s="1"/>
  <c r="E23" i="2"/>
  <c r="I52" i="10"/>
  <c r="D24" i="33"/>
  <c r="D42" i="22" s="1"/>
  <c r="D23" i="33"/>
  <c r="H30" i="21" s="1"/>
  <c r="D22" i="33"/>
  <c r="D45" i="20" s="1"/>
  <c r="H30" i="17"/>
  <c r="D5" i="33"/>
  <c r="D100" i="1" s="1"/>
  <c r="I17" i="29"/>
  <c r="D31" i="33"/>
  <c r="D42" i="29" s="1"/>
  <c r="E24" i="6"/>
  <c r="H26" i="6"/>
  <c r="G26" i="6"/>
  <c r="G27" i="6" s="1"/>
  <c r="G24" i="6"/>
  <c r="G25" i="6"/>
  <c r="F26" i="6"/>
  <c r="H25" i="6"/>
  <c r="H27" i="6" s="1"/>
  <c r="F25" i="6"/>
  <c r="H24" i="6"/>
  <c r="F24" i="6"/>
  <c r="E25" i="6"/>
  <c r="E26" i="6"/>
  <c r="J80" i="1"/>
  <c r="I80" i="1"/>
  <c r="H80" i="1"/>
  <c r="G80" i="1"/>
  <c r="F62" i="1"/>
  <c r="F80" i="1"/>
  <c r="H65" i="27"/>
  <c r="H43" i="27"/>
  <c r="G46" i="27"/>
  <c r="G47" i="27"/>
  <c r="F46" i="27"/>
  <c r="F47" i="27" s="1"/>
  <c r="E68" i="27"/>
  <c r="E69" i="27"/>
  <c r="H69" i="27"/>
  <c r="L59" i="27"/>
  <c r="L60" i="27" s="1"/>
  <c r="K59" i="27"/>
  <c r="K60" i="27" s="1"/>
  <c r="J59" i="27"/>
  <c r="J60" i="27"/>
  <c r="I59" i="27"/>
  <c r="I60" i="27" s="1"/>
  <c r="H59" i="27"/>
  <c r="H60" i="27"/>
  <c r="G59" i="27"/>
  <c r="G60" i="27" s="1"/>
  <c r="F59" i="27"/>
  <c r="F60" i="27" s="1"/>
  <c r="E59" i="27"/>
  <c r="E60" i="27" s="1"/>
  <c r="L37" i="27"/>
  <c r="L38" i="27"/>
  <c r="K37" i="27"/>
  <c r="K38" i="27" s="1"/>
  <c r="J37" i="27"/>
  <c r="J38" i="27"/>
  <c r="I37" i="27"/>
  <c r="I38" i="27" s="1"/>
  <c r="H37" i="27"/>
  <c r="H38" i="27"/>
  <c r="G37" i="27"/>
  <c r="G38" i="27" s="1"/>
  <c r="F37" i="27"/>
  <c r="F38" i="27" s="1"/>
  <c r="E37" i="27"/>
  <c r="E38" i="27" s="1"/>
  <c r="G68" i="27"/>
  <c r="G69" i="27"/>
  <c r="F68" i="27"/>
  <c r="F69" i="27" s="1"/>
  <c r="H67" i="27"/>
  <c r="H66" i="27"/>
  <c r="H45" i="27"/>
  <c r="H44" i="27"/>
  <c r="H17" i="26"/>
  <c r="G17" i="26"/>
  <c r="F17" i="26"/>
  <c r="D7" i="26" s="1"/>
  <c r="D29" i="19" s="1"/>
  <c r="L29" i="19" s="1"/>
  <c r="E17" i="26"/>
  <c r="H21" i="25"/>
  <c r="G21" i="25"/>
  <c r="F21" i="25"/>
  <c r="D8" i="25" s="1"/>
  <c r="H114" i="24"/>
  <c r="G114" i="24"/>
  <c r="F114" i="24"/>
  <c r="E114" i="24"/>
  <c r="E121" i="24" s="1"/>
  <c r="G121" i="24" s="1"/>
  <c r="H101" i="24"/>
  <c r="G101" i="24"/>
  <c r="F101" i="24"/>
  <c r="E101" i="24"/>
  <c r="I100" i="24"/>
  <c r="I101" i="24" s="1"/>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E118" i="24" s="1"/>
  <c r="G118" i="24" s="1"/>
  <c r="H41" i="24"/>
  <c r="G41" i="24"/>
  <c r="E41" i="24"/>
  <c r="F41" i="24"/>
  <c r="H24" i="24"/>
  <c r="G24" i="24"/>
  <c r="F24" i="24"/>
  <c r="E24" i="24"/>
  <c r="E117" i="24" s="1"/>
  <c r="G117" i="24" s="1"/>
  <c r="H49" i="23"/>
  <c r="G49" i="23"/>
  <c r="F49" i="23"/>
  <c r="E56" i="23" s="1"/>
  <c r="E49" i="23"/>
  <c r="G56" i="23" s="1"/>
  <c r="H42" i="23"/>
  <c r="G42" i="23"/>
  <c r="F42" i="23"/>
  <c r="E55" i="23" s="1"/>
  <c r="E42" i="23"/>
  <c r="G55" i="23" s="1"/>
  <c r="H35" i="23"/>
  <c r="G35" i="23"/>
  <c r="F35" i="23"/>
  <c r="E54" i="23" s="1"/>
  <c r="E35" i="23"/>
  <c r="G54" i="23" s="1"/>
  <c r="H28" i="23"/>
  <c r="G28" i="23"/>
  <c r="F28" i="23"/>
  <c r="E53" i="23" s="1"/>
  <c r="E28" i="23"/>
  <c r="G53" i="23" s="1"/>
  <c r="H21" i="23"/>
  <c r="G21" i="23"/>
  <c r="F21" i="23"/>
  <c r="E52" i="23" s="1"/>
  <c r="E21" i="23"/>
  <c r="J30" i="22"/>
  <c r="K42" i="21"/>
  <c r="J42" i="21"/>
  <c r="K41" i="21"/>
  <c r="J41" i="21"/>
  <c r="K40" i="21"/>
  <c r="J40" i="21"/>
  <c r="K39" i="21"/>
  <c r="J39" i="21"/>
  <c r="K38" i="21"/>
  <c r="J38" i="21"/>
  <c r="K37" i="21"/>
  <c r="J37" i="21"/>
  <c r="K36" i="21"/>
  <c r="I29" i="21"/>
  <c r="I28" i="21"/>
  <c r="I27" i="21"/>
  <c r="I24" i="21"/>
  <c r="I25" i="21"/>
  <c r="I26" i="21"/>
  <c r="G33" i="20"/>
  <c r="I29" i="17"/>
  <c r="I28" i="17"/>
  <c r="I27" i="17"/>
  <c r="I26" i="17"/>
  <c r="I23" i="17"/>
  <c r="I24" i="17"/>
  <c r="I25" i="17"/>
  <c r="J20" i="15"/>
  <c r="K20" i="15" s="1"/>
  <c r="J19" i="15"/>
  <c r="J18" i="15"/>
  <c r="G20" i="15"/>
  <c r="G19" i="15"/>
  <c r="K19" i="15" s="1"/>
  <c r="G18" i="15"/>
  <c r="K18" i="15" s="1"/>
  <c r="G19" i="13"/>
  <c r="G18" i="13"/>
  <c r="G17" i="13"/>
  <c r="I22" i="4"/>
  <c r="I21" i="4"/>
  <c r="E62" i="1"/>
  <c r="E80" i="1" s="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I30" i="22"/>
  <c r="I19" i="22"/>
  <c r="H30" i="22"/>
  <c r="I18" i="22"/>
  <c r="J30" i="29"/>
  <c r="I30" i="29"/>
  <c r="H30" i="29"/>
  <c r="I19" i="29"/>
  <c r="I18" i="29"/>
  <c r="I20" i="25"/>
  <c r="I19" i="25"/>
  <c r="I18" i="25"/>
  <c r="I113" i="24"/>
  <c r="I112" i="24"/>
  <c r="I93" i="24"/>
  <c r="I94" i="24" s="1"/>
  <c r="I92" i="24"/>
  <c r="I82" i="24"/>
  <c r="I81" i="24"/>
  <c r="I75" i="24"/>
  <c r="I76" i="24" s="1"/>
  <c r="I74" i="24"/>
  <c r="I61" i="24"/>
  <c r="I60" i="24"/>
  <c r="I62" i="24" s="1"/>
  <c r="I54" i="24"/>
  <c r="I53" i="24"/>
  <c r="I23" i="24"/>
  <c r="I22" i="24"/>
  <c r="I48" i="23"/>
  <c r="I47" i="23"/>
  <c r="I41" i="23"/>
  <c r="I40" i="23"/>
  <c r="I34" i="23"/>
  <c r="I33" i="23"/>
  <c r="I27" i="23"/>
  <c r="I26" i="23"/>
  <c r="I20" i="23"/>
  <c r="I19" i="23"/>
  <c r="I17" i="22"/>
  <c r="I18" i="21"/>
  <c r="I19" i="20"/>
  <c r="I20" i="20" s="1"/>
  <c r="I21" i="18"/>
  <c r="I20" i="18"/>
  <c r="I18" i="17"/>
  <c r="J19" i="11"/>
  <c r="J20" i="11" s="1"/>
  <c r="I63" i="10"/>
  <c r="I40" i="10"/>
  <c r="I29" i="10"/>
  <c r="I22" i="2"/>
  <c r="I21" i="2"/>
  <c r="E96" i="10"/>
  <c r="I114" i="24"/>
  <c r="D16" i="19"/>
  <c r="L16" i="19" s="1"/>
  <c r="E42" i="22"/>
  <c r="M30" i="12"/>
  <c r="F15" i="33"/>
  <c r="G30" i="12" s="1"/>
  <c r="E15" i="33"/>
  <c r="F30" i="12"/>
  <c r="D15" i="33"/>
  <c r="E30" i="12" s="1"/>
  <c r="G96" i="10"/>
  <c r="I94" i="10"/>
  <c r="M45" i="12"/>
  <c r="M32" i="12"/>
  <c r="I15" i="33"/>
  <c r="I25" i="12" s="1"/>
  <c r="M31" i="12" s="1"/>
  <c r="E20" i="33" l="1"/>
  <c r="I30" i="17" s="1"/>
  <c r="D8" i="17" s="1"/>
  <c r="D21" i="19" s="1"/>
  <c r="L21" i="19" s="1"/>
  <c r="D7" i="19"/>
  <c r="L7" i="19" s="1"/>
  <c r="F42" i="29"/>
  <c r="D8" i="29" s="1"/>
  <c r="D32" i="19" s="1"/>
  <c r="L32" i="19" s="1"/>
  <c r="D8" i="14"/>
  <c r="D18" i="19" s="1"/>
  <c r="L18" i="19" s="1"/>
  <c r="H70" i="27"/>
  <c r="E74" i="27" s="1"/>
  <c r="E42" i="29"/>
  <c r="F42" i="22"/>
  <c r="D8" i="22" s="1"/>
  <c r="E25" i="27"/>
  <c r="E79" i="27" s="1"/>
  <c r="I83" i="24"/>
  <c r="G42" i="29"/>
  <c r="F45" i="20"/>
  <c r="I95" i="10"/>
  <c r="E24" i="33"/>
  <c r="F24" i="33"/>
  <c r="G42" i="22" s="1"/>
  <c r="D20" i="19"/>
  <c r="L20" i="19" s="1"/>
  <c r="I49" i="23"/>
  <c r="J43" i="21"/>
  <c r="K43" i="21"/>
  <c r="E23" i="33"/>
  <c r="I30" i="21" s="1"/>
  <c r="F27" i="6"/>
  <c r="D8" i="6" s="1"/>
  <c r="E27" i="6"/>
  <c r="E45" i="20"/>
  <c r="I42" i="23"/>
  <c r="I35" i="23"/>
  <c r="I21" i="23"/>
  <c r="G122" i="24"/>
  <c r="I55" i="24"/>
  <c r="I24" i="24"/>
  <c r="I28" i="23"/>
  <c r="E30" i="28"/>
  <c r="H47" i="27"/>
  <c r="H48" i="27" s="1"/>
  <c r="E73" i="27" s="1"/>
  <c r="E75" i="27" s="1"/>
  <c r="E80" i="27" s="1"/>
  <c r="I21" i="25"/>
  <c r="I22" i="18"/>
  <c r="M34" i="12"/>
  <c r="I23" i="4"/>
  <c r="I23" i="2"/>
  <c r="G20" i="13"/>
  <c r="F96" i="10"/>
  <c r="D9" i="10" s="1"/>
  <c r="D14" i="19" s="1"/>
  <c r="L14" i="19" s="1"/>
  <c r="I96" i="10"/>
  <c r="AB5" i="48"/>
  <c r="AB4" i="48" s="1"/>
  <c r="L4" i="48"/>
  <c r="L3" i="48"/>
  <c r="AB3" i="48" s="1"/>
  <c r="Z5" i="48"/>
  <c r="Z4" i="48" s="1"/>
  <c r="J3" i="48"/>
  <c r="Z3" i="48" s="1"/>
  <c r="J4" i="48"/>
  <c r="G52" i="23"/>
  <c r="G57" i="23" s="1"/>
  <c r="E57" i="23"/>
  <c r="I97" i="1"/>
  <c r="G99" i="1"/>
  <c r="J99" i="1"/>
  <c r="J97" i="1"/>
  <c r="H98" i="1"/>
  <c r="G98" i="1"/>
  <c r="G97" i="1"/>
  <c r="I98" i="1"/>
  <c r="J98" i="1"/>
  <c r="H99" i="1"/>
  <c r="I99" i="1"/>
  <c r="E29" i="33"/>
  <c r="F81" i="27" s="1"/>
  <c r="K21" i="15"/>
  <c r="J21" i="15"/>
  <c r="G21" i="15"/>
  <c r="D8" i="23" l="1"/>
  <c r="D26" i="19" s="1"/>
  <c r="L26" i="19" s="1"/>
  <c r="D8" i="28"/>
  <c r="D31" i="19" s="1"/>
  <c r="L31" i="19" s="1"/>
  <c r="D8" i="24"/>
  <c r="D28" i="19" s="1"/>
  <c r="L28" i="19" s="1"/>
  <c r="D8" i="13"/>
  <c r="D17" i="19" s="1"/>
  <c r="L17" i="19" s="1"/>
  <c r="D11" i="19"/>
  <c r="L11" i="19" s="1"/>
  <c r="D19" i="19"/>
  <c r="L19" i="19" s="1"/>
  <c r="D8" i="15"/>
  <c r="D30" i="19"/>
  <c r="L30" i="19" s="1"/>
  <c r="D8" i="27"/>
  <c r="D8" i="21"/>
  <c r="D24" i="19" s="1"/>
  <c r="L24" i="19" s="1"/>
  <c r="D25" i="19"/>
  <c r="L25" i="19" s="1"/>
  <c r="D27" i="19"/>
  <c r="L27" i="19" s="1"/>
  <c r="G5" i="33"/>
  <c r="I100" i="1" s="1"/>
  <c r="H5" i="33"/>
  <c r="J100" i="1" s="1"/>
  <c r="E5" i="33"/>
  <c r="G100" i="1" s="1"/>
  <c r="F5" i="33"/>
  <c r="H100" i="1" s="1"/>
  <c r="D8" i="1" s="1"/>
  <c r="D6" i="19" l="1"/>
  <c r="L6" i="19" s="1"/>
</calcChain>
</file>

<file path=xl/comments1.xml><?xml version="1.0" encoding="utf-8"?>
<comments xmlns="http://schemas.openxmlformats.org/spreadsheetml/2006/main">
  <authors>
    <author>IVAN DARIO RAMIREZ B</author>
  </authors>
  <commentList>
    <comment ref="K594" authorId="0" shapeId="0">
      <text>
        <r>
          <rPr>
            <b/>
            <sz val="9"/>
            <color indexed="81"/>
            <rFont val="Tahoma"/>
            <family val="2"/>
          </rPr>
          <t>IVAN DARIO RAMIREZ B:</t>
        </r>
        <r>
          <rPr>
            <sz val="9"/>
            <color indexed="81"/>
            <rFont val="Tahoma"/>
            <family val="2"/>
          </rPr>
          <t xml:space="preserve">
aprovecamiento de parques caso CAR</t>
        </r>
      </text>
    </comment>
    <comment ref="K606" authorId="0" shapeId="0">
      <text>
        <r>
          <rPr>
            <b/>
            <sz val="9"/>
            <color indexed="81"/>
            <rFont val="Tahoma"/>
            <family val="2"/>
          </rPr>
          <t>IVAN DARIO RAMIREZ B:</t>
        </r>
        <r>
          <rPr>
            <sz val="9"/>
            <color indexed="81"/>
            <rFont val="Tahoma"/>
            <family val="2"/>
          </rPr>
          <t>CAR CVC Arriendos</t>
        </r>
      </text>
    </comment>
    <comment ref="K897" authorId="0" shapeId="0">
      <text>
        <r>
          <rPr>
            <b/>
            <sz val="9"/>
            <color indexed="81"/>
            <rFont val="Tahoma"/>
            <family val="2"/>
          </rPr>
          <t>IVAN DARIO RAMIREZ B:</t>
        </r>
        <r>
          <rPr>
            <sz val="9"/>
            <color indexed="81"/>
            <rFont val="Tahoma"/>
            <family val="2"/>
          </rPr>
          <t xml:space="preserve">
A dónde se incluyen los convenios</t>
        </r>
      </text>
    </comment>
  </commentList>
</comments>
</file>

<file path=xl/comments2.xml><?xml version="1.0" encoding="utf-8"?>
<comments xmlns="http://schemas.openxmlformats.org/spreadsheetml/2006/main">
  <authors>
    <author>Usuario</author>
  </authors>
  <commentList>
    <comment ref="M2" authorId="0" shapeId="0">
      <text>
        <r>
          <rPr>
            <b/>
            <sz val="9"/>
            <color indexed="81"/>
            <rFont val="Tahoma"/>
            <family val="2"/>
          </rPr>
          <t>Usuario:</t>
        </r>
        <r>
          <rPr>
            <sz val="9"/>
            <color indexed="81"/>
            <rFont val="Tahoma"/>
            <family val="2"/>
          </rPr>
          <t xml:space="preserve">
Incluye Recursos FONAM</t>
        </r>
      </text>
    </comment>
  </commentList>
</comments>
</file>

<file path=xl/comments3.xml><?xml version="1.0" encoding="utf-8"?>
<comments xmlns="http://schemas.openxmlformats.org/spreadsheetml/2006/main">
  <authors>
    <author>tc={9CB463AE-A55E-446D-9B44-5835674B7BFE}</author>
    <author>tc={A5516378-ADDF-4E61-98DF-BD414214AE3D}</author>
  </authors>
  <commentList>
    <comment ref="M15"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CVC-GUIA DE 2020 REVISAR - GUILLERMO MURCIA DIRECCIÓN DE BOSQUES</t>
        </r>
      </text>
    </comment>
    <comment ref="L2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con IMG POMCAS,  allí no se requiere dato de adopción - CVC</t>
        </r>
      </text>
    </comment>
  </commentList>
</comments>
</file>

<file path=xl/comments4.xml><?xml version="1.0" encoding="utf-8"?>
<comments xmlns="http://schemas.openxmlformats.org/spreadsheetml/2006/main">
  <authors>
    <author>Usuario de Windows</author>
  </authors>
  <commentList>
    <comment ref="E18" authorId="0" shapeId="0">
      <text>
        <r>
          <rPr>
            <b/>
            <sz val="9"/>
            <color indexed="81"/>
            <rFont val="Tahoma"/>
            <family val="2"/>
          </rPr>
          <t>Usuario de Windows:</t>
        </r>
        <r>
          <rPr>
            <sz val="9"/>
            <color indexed="81"/>
            <rFont val="Tahoma"/>
            <family val="2"/>
          </rPr>
          <t xml:space="preserve">
Presupuesto aprobado que luego se redujo por pandemia</t>
        </r>
      </text>
    </comment>
  </commentList>
</comments>
</file>

<file path=xl/sharedStrings.xml><?xml version="1.0" encoding="utf-8"?>
<sst xmlns="http://schemas.openxmlformats.org/spreadsheetml/2006/main" count="8463" uniqueCount="2528">
  <si>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</si>
  <si>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</si>
  <si>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</si>
  <si>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</si>
  <si>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</si>
  <si>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</si>
  <si>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</si>
  <si>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</si>
  <si>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</si>
  <si>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</si>
  <si>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</si>
  <si>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</si>
  <si>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</si>
  <si>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</si>
  <si>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</si>
  <si>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</si>
  <si>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</si>
  <si>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</si>
  <si>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</si>
  <si>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</si>
  <si>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</si>
  <si>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</si>
  <si>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</si>
  <si>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</si>
  <si>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</si>
  <si>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</si>
  <si>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</si>
  <si>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</si>
  <si>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</si>
  <si>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</si>
  <si>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</si>
  <si>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</si>
  <si>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</si>
  <si>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</si>
  <si>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</si>
  <si>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</si>
  <si>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</si>
  <si>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</si>
  <si>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</si>
  <si>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</si>
  <si>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</si>
  <si>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</si>
  <si>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</si>
  <si>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</si>
  <si>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</si>
  <si>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</si>
  <si>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</si>
  <si>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</si>
  <si>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</si>
  <si>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</si>
  <si>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</si>
  <si>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</si>
  <si>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</si>
  <si>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</si>
  <si>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</si>
  <si>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</si>
  <si>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</si>
  <si>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</si>
  <si>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</si>
  <si>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</si>
  <si>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</si>
  <si>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 xml:space="preserve">MATRIZ DE SEGUIMIENTO DEL PLAN DE ACCIÓN
ANEXO No. 1. AVANCE EN LAS METAS FÍSICAS Y FINANCIERAS DEL PLAN DE ACCIÓN  </t>
  </si>
  <si>
    <t>PERIODO REPORTADO:</t>
  </si>
  <si>
    <r>
      <t xml:space="preserve">(1) </t>
    </r>
    <r>
      <rPr>
        <b/>
        <sz val="10"/>
        <color rgb="FFFF0000"/>
        <rFont val="Arial Narrow"/>
        <family val="2"/>
      </rPr>
      <t>LINEAS ESTRATEGICAS</t>
    </r>
    <r>
      <rPr>
        <b/>
        <sz val="10"/>
        <rFont val="Arial Narrow"/>
        <family val="2"/>
      </rPr>
      <t xml:space="preserve"> -
PROGRAMAS - PROYECTOS </t>
    </r>
    <r>
      <rPr>
        <b/>
        <sz val="10"/>
        <color rgb="FFFF0000"/>
        <rFont val="Arial Narrow"/>
        <family val="2"/>
      </rPr>
      <t>Y ACTIVIDADES</t>
    </r>
    <r>
      <rPr>
        <b/>
        <sz val="10"/>
        <rFont val="Arial Narrow"/>
        <family val="2"/>
      </rPr>
      <t xml:space="preserve"> DEL PLAN DE ACCIÓN 2020-2023
(inserte filas cuando sea necesario)
</t>
    </r>
  </si>
  <si>
    <t>COMPORTAMIENTO META FISICA 
PLAN DE ACCION</t>
  </si>
  <si>
    <t>(25)
OBSERVACIONES</t>
  </si>
  <si>
    <t>(26)
PROGRAMA DE INVERSIÓN PUBLICA A LA QUE APORTA</t>
  </si>
  <si>
    <t>(27)
IMG AL QUE  APORTA</t>
  </si>
  <si>
    <r>
      <t xml:space="preserve">(28)
</t>
    </r>
    <r>
      <rPr>
        <b/>
        <sz val="10"/>
        <color rgb="FFFF0000"/>
        <rFont val="Arial Narrow"/>
        <family val="2"/>
      </rPr>
      <t>INDICADOR</t>
    </r>
    <r>
      <rPr>
        <b/>
        <sz val="10"/>
        <color indexed="8"/>
        <rFont val="Arial Narrow"/>
        <family val="2"/>
      </rPr>
      <t xml:space="preserve"> ODS AL QUE LE APORTA</t>
    </r>
  </si>
  <si>
    <t>COD. FUENTE</t>
  </si>
  <si>
    <t>SCRIP</t>
  </si>
  <si>
    <t xml:space="preserve">   (2) UNIDAD DE MEDIDA</t>
  </si>
  <si>
    <t>(3)META FISICA ANUAL
 (Según unidad de medida)</t>
  </si>
  <si>
    <t>(4)
AVANCE DE LA META
FISICA  
(Según unidad de medida y Periodo Evaluado)</t>
  </si>
  <si>
    <t>(4A)
AVANCE DEL REZAGO DE LA META
FISICA 
(Según unidad de medida y Periodo Evaluado)</t>
  </si>
  <si>
    <t xml:space="preserve">(5)
PORCENTAJE DE AVANCE 
FISICO %
(Periodo Evaluado)
((4/3)*100)
</t>
  </si>
  <si>
    <t>(5-A) DESCRIPCIÓN DEL AVANCE 
(Se puede describir en texto lo que se desea aclarar del avance númerico respectivo)</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</si>
  <si>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</si>
  <si>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</si>
  <si>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</si>
  <si>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</si>
  <si>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</si>
  <si>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</si>
  <si>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</si>
  <si>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</si>
  <si>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</si>
  <si>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</si>
  <si>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</si>
  <si>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(13)               PONDERACIONES DE PROGRAMAS  Y PROYECTOS</t>
  </si>
  <si>
    <t>(14) PONDERACIONES DE PROGRAMAS  Y PROYECTOS VIGENCIA 2021 (OPCIONAL DE ACUERDO AL PLAN DE ACCIÓN)</t>
  </si>
  <si>
    <t>(15) META FINANCIERA ANUAL  ($)</t>
  </si>
  <si>
    <t>(16) AVANCE DE LA META FINANCIERA (Recursos comprometidos periodo Evaluado) ($)</t>
  </si>
  <si>
    <t>(17)  PORCENTAJE DEL AVANCE FINANCIERO % (Periodo Evaluado) 
((12/11)*100)</t>
  </si>
  <si>
    <t>(18) AVANCE DE LOS RECURSOS OBLIGADOS $</t>
  </si>
  <si>
    <t>(19) PORCENTAJE DE AVANCE DE LOS RECURSOS OBLIGADOS ((18/16)*100)</t>
  </si>
  <si>
    <t>(20) RESERVA PRESUPUESTAL $
(16-18)</t>
  </si>
  <si>
    <t>(21) RESERVA PRESUPUESTAL DEL 2020
$</t>
  </si>
  <si>
    <t>(21-A) OBLIGACIONES DE LA RESERVA 2020
 $</t>
  </si>
  <si>
    <t>(21-B) PORCENTAJE DE AVANCE EJECUCIÓN DE LA RESERVA $
(21-A/21)</t>
  </si>
  <si>
    <t>(22)                                         META FINANCIERA   DEL PLAN             ($)</t>
  </si>
  <si>
    <t xml:space="preserve">(23) AVANCE 
ACUMULADO DE LA META
FINANCIERA
$
</t>
  </si>
  <si>
    <t xml:space="preserve">(24)
PORCENTAJE DE  AVANCE FINANCIERO ACUMULADO %
((23/22)*100)
</t>
  </si>
  <si>
    <t>contract</t>
  </si>
  <si>
    <t>Porcentaje</t>
  </si>
  <si>
    <t>Programa</t>
  </si>
  <si>
    <t>Proyecto</t>
  </si>
  <si>
    <t>Actividad</t>
  </si>
  <si>
    <t>Linea Estratégica</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</si>
  <si>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</si>
  <si>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</si>
  <si>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</si>
  <si>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</si>
  <si>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</si>
  <si>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</si>
  <si>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</si>
  <si>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</si>
  <si>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</si>
  <si>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</si>
  <si>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</si>
  <si>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</si>
  <si>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</si>
  <si>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</si>
  <si>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</si>
  <si>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</si>
  <si>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</si>
  <si>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</si>
  <si>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</si>
  <si>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</si>
  <si>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</si>
  <si>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</si>
  <si>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</si>
  <si>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</si>
  <si>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</si>
  <si>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</si>
  <si>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</si>
  <si>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</si>
  <si>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</si>
  <si>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</si>
  <si>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</si>
  <si>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</si>
  <si>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</si>
  <si>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</si>
  <si>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</si>
  <si>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</si>
  <si>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</si>
  <si>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</si>
  <si>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</si>
  <si>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ANEXO No. 2.PROTOCOLO O GUÍA DE DILIGENCIAMIENTO</t>
  </si>
  <si>
    <t xml:space="preserve">MATRIZ DE SEGUIMIENTO A LA GESTIÓN Y DE AVANCE EN LAS METAS FÍSICAS Y FINANCIERAS DEL PLAN DE ACCIÓN </t>
  </si>
  <si>
    <t xml:space="preserve">ITEM </t>
  </si>
  <si>
    <t>DEFINICIONES</t>
  </si>
  <si>
    <t>(1) LINEAS ESTRATEGICAS - PROGRAMAS - PROYECTOS Y ACTIVIDADES DEL PLAN DE ACCIÓN 2020-2023</t>
  </si>
  <si>
    <t>Enuncie el nombre del total de los componentes programáticos del PAI: Lineas estrategicas, programas, proyectos y actividades aprobados en el Plan de Acción, utilizando la misma estructura jerárquica del Plan.  Inserte filas cuando sea necesario ingresar mas componentes.  Recuerde que jerárquicamente las lineas están integrados por  programas, estos se componen de proyectos y estos por actividades, y en la matriz se busca conocer hasta la escala de actividad o acción estratégica.</t>
  </si>
  <si>
    <t>(2) UNIDAD DE MEDIDA</t>
  </si>
  <si>
    <t>Indique la unidad de medida correspondiente a la meta y el avance de la meta física de las actividades, ejemplo hectáreas reforestadas, hectáreas con POMCA, PGIRS Apoyados, etc.  Para el caso de Lineas estrategicas, programas y proyectos no es necesario definir la unidad de medida.</t>
  </si>
  <si>
    <t>(3) META FÍSICA ANUAL</t>
  </si>
  <si>
    <t>Identifique el valor de la meta anual programada para la vigencia que se este evaluando, con relación a la actividad que se relaciona en la columna (1). Ejemplo: hectáreas reforestadas, microcuencas con plan de ordenamiento formulado, # de vertimientos reglamentados, etc.</t>
  </si>
  <si>
    <t>(4) AVANCE DE LA META FISICA</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</si>
  <si>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</si>
  <si>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 xml:space="preserve">(4A) AVANCE DEL REZAGO DE LA META FISICA </t>
  </si>
  <si>
    <t>Reporte el avance efectuado en la ejecución de actividades que presentaron rezago en la vigencia inmediatamente anterior.</t>
  </si>
  <si>
    <t>(5) PORCENTAJE DE AVANCE FISICO (Periodo Evaluado)</t>
  </si>
  <si>
    <t>Calcule el porcentaje del avance anual de la Meta física programada. Divida el valor de la columna  (4) con el valor de la columna (3) y multiplique por 100. Si no se presenta avance en la actividad, se deberá diligenciar la matriz con ceros (0,0) y en ningún caso dejar celdas en blanco. Para el cálculo de avance de las líneas, programas y proyectos se debe tener en cuenta el valor de ponderación para la vigencia columna 14, si hay actividades que no tienen meta asociada para el periodo el valor de distribución de las ponderaciones debe distribuirse de forma proporcional entre las actividades que si tienen meta.</t>
  </si>
  <si>
    <t xml:space="preserve">(5-A) DESCRIPCIÓN DEL AVANCE </t>
  </si>
  <si>
    <t xml:space="preserve">En esta columna debe incluir una descripción o justificación o aclaración del avance del programa, proyecto, actividad. Indicar la cantidad, lugar donde se desarrollo el producto, alcance, etc. </t>
  </si>
  <si>
    <t>(6) FECHA DE EJECUCION DE  LA EVIDENCIA</t>
  </si>
  <si>
    <t>Especifique la fecha en la cual se hace el registro de la evidencia</t>
  </si>
  <si>
    <t>En esta columna se debera seleccionar si el tipo de evidencia que se esta reportando. Debe seleccionar entre las siguientes opciones: 1.Contrato  2. Funcionamiento</t>
  </si>
  <si>
    <t xml:space="preserve">TIPO DE EVIDENCIA </t>
  </si>
  <si>
    <t>funcionting</t>
  </si>
  <si>
    <t>ACCIONES DE FUNCIONAMIENTO</t>
  </si>
  <si>
    <t>Personal</t>
  </si>
  <si>
    <t>Bienes y Servicios</t>
  </si>
  <si>
    <t>Transferencia</t>
  </si>
  <si>
    <t>Si en la columna 7, se selecciono la opción contract, indicar en que estado se encuentra el contrato: Liquidado, en ejecució, saldo a favor o en reserva</t>
  </si>
  <si>
    <t>ESTADO CTO</t>
  </si>
  <si>
    <t>1153- En ejecución</t>
  </si>
  <si>
    <t>1154- Liquidado</t>
  </si>
  <si>
    <t>1155- En reserva</t>
  </si>
  <si>
    <t xml:space="preserve">1201- Saldo a Favor </t>
  </si>
  <si>
    <t>Si  selecciona en la columna 7 la opcion contrac, Indique el o los numeros de contratos asociados al avance de la actividad  separados de punto y coma (;)</t>
  </si>
  <si>
    <t>Relacione el valor comprometido para la ejecución de la actividad.</t>
  </si>
  <si>
    <t>Si para el desarrollo de la actividad se ha efectuado algún pago, indique el valor que corresponda a lo pagado</t>
  </si>
  <si>
    <t>Si en la columna 8A indico un valor pagado, especifique la fecha en la cual se efectuo.</t>
  </si>
  <si>
    <t>(9)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</si>
  <si>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</si>
  <si>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(10)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</si>
  <si>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</si>
  <si>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(11)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</si>
  <si>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</si>
  <si>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</si>
  <si>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(11) y multiplique por 100. Para el cálculo de avance de las líneas, programas y proyectos se debe tener en cuenta el valor de ponderación para la vigencia columna 13</t>
  </si>
  <si>
    <t xml:space="preserve">(13) PONDERACIONES DE PROGRAMAS </t>
  </si>
  <si>
    <t>Indique el valor de las ponderaciones o pesos definidos para cada uno de los componente del PAI.</t>
  </si>
  <si>
    <t>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</si>
  <si>
    <t>(15) META FINANCIERA ANUAL</t>
  </si>
  <si>
    <t xml:space="preserve">Relacione aquí de acuerdo al plan de inversión vigente (incluye adiciones o modificaciones) los montos de inversión anual previstos para cada programa o proyecto </t>
  </si>
  <si>
    <t>(16)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</si>
  <si>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</si>
  <si>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 AVANCE FINANCIERO (Periodo evaluado)</t>
  </si>
  <si>
    <t xml:space="preserve">Calcule el porcentaje del avance anual de la Meta financiera programada. Divida el valor de la columna  (12) con el valor de la columna (11) y multiplique por 100. </t>
  </si>
  <si>
    <t>Relacione aquí los recursos obligados a corte del reporte, los recursos obligadoss son aquellos que presupuestalmente son reconocidos para pago estos recursos pueden generarse el pago efectivo o quedan en cuentas por pagar.</t>
  </si>
  <si>
    <t>(19) PORCENTAJE DE AVANCE DE LOS RECURSOS OBLIGADOS</t>
  </si>
  <si>
    <t>Se calcula el avance porcentual a la relación entre el avance de la meta financiera (12) y los recursos obligados (14)</t>
  </si>
  <si>
    <t>(20) RESERVA PRESUPUESTAL</t>
  </si>
  <si>
    <t>se calcula la diferencia entre los el avance de la meta financiera (12) y los recursos obligados (14)</t>
  </si>
  <si>
    <t>(21) RESERVA PRESUPUESTAL DEL 2020</t>
  </si>
  <si>
    <t>Indique el valor correspondiente a los recursos que se comprometieron en la vigencia anterior pero no fueron pagados</t>
  </si>
  <si>
    <t>(21-A) OBLIGACIONES DE LA RESERVA 2020</t>
  </si>
  <si>
    <t>Indique el valor correspondiente a los recursos de la reserva presupuestal que se obligaron durante la anualidad objeto de reporte</t>
  </si>
  <si>
    <t>(22) META FINANCIERA DEL PLAN</t>
  </si>
  <si>
    <t>Relacione aquí de acuerdo al plan de inversión del Plan de Acción  los montos de inversión previstos para cada programa o proyecto para los cuatro años. (incluye adiciones o modificaciones).</t>
  </si>
  <si>
    <t xml:space="preserve">(23) AVANCE ACUMULADO DE LA META FINANCIERA </t>
  </si>
  <si>
    <t>Reporte el avance acumulado en la vigencia del Plan de Acción, desde su aprobación hasta el periodo del informe.  Ejemplo $100'000.000.oo (2020) + $150'000.000.oo (2021), da un acumulado de inversión del Plan de Acción de $250'000.000.oo</t>
  </si>
  <si>
    <t>(24) PORCENTAJE DE AVANCE FINANCIERO ACUMULADO %</t>
  </si>
  <si>
    <t>Calcule el porcentaje del avance acumulado de la Meta financiera programada en el Plan de Acción. Divida el valor de la columna  (17) con el valor de la columna (18) y multiplique por 100.</t>
  </si>
  <si>
    <t>(25) OBSERVACIONES</t>
  </si>
  <si>
    <t>Realice las respectivas observaciones que sean necesarias, principalmente cuando se requiera hacer alguna precisión sobre el avance de las metas físicas y financieras..</t>
  </si>
  <si>
    <t>(26) PROGRAMA DE INVERSIÓN PUBLICA A LA QUE APORTA</t>
  </si>
  <si>
    <t>Indique el programa de inversión pública del sector ambiente con el cual se articularon los programas del PAI.</t>
  </si>
  <si>
    <t>(27) IMG AL QUE  APORTA</t>
  </si>
  <si>
    <t>Indique el indicador minimo de gestión al cual aporta la ejecución de las actividades o acciones estratégicas del PAI.</t>
  </si>
  <si>
    <t>(28) INDICADOR ODS AL QUE LE APORTA</t>
  </si>
  <si>
    <t>Indique el indicador de Objetivo de desarrollo sostenible al cual se aporta con los productos del PAI</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</si>
  <si>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</si>
  <si>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</si>
  <si>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</si>
  <si>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</si>
  <si>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</si>
  <si>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</si>
  <si>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</si>
  <si>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</si>
  <si>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</si>
  <si>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</si>
  <si>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</si>
  <si>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</si>
  <si>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</si>
  <si>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</si>
  <si>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</si>
  <si>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</si>
  <si>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</si>
  <si>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</si>
  <si>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</si>
  <si>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</si>
  <si>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</si>
  <si>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</si>
  <si>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</si>
  <si>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</si>
  <si>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</si>
  <si>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</si>
  <si>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</si>
  <si>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</si>
  <si>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</si>
  <si>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</si>
  <si>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</si>
  <si>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</si>
  <si>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</si>
  <si>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</si>
  <si>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</si>
  <si>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</si>
  <si>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</si>
  <si>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</si>
  <si>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</si>
  <si>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</si>
  <si>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</si>
  <si>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</si>
  <si>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</si>
  <si>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</si>
  <si>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</si>
  <si>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</si>
  <si>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</si>
  <si>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</si>
  <si>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</si>
  <si>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</si>
  <si>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</si>
  <si>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</si>
  <si>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</si>
  <si>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</si>
  <si>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</si>
  <si>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</si>
  <si>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</si>
  <si>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</si>
  <si>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</si>
  <si>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</si>
  <si>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</si>
  <si>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</si>
  <si>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</si>
  <si>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</si>
  <si>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</si>
  <si>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</si>
  <si>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</si>
  <si>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</si>
  <si>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</si>
  <si>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</si>
  <si>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</si>
  <si>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</si>
  <si>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</si>
  <si>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</si>
  <si>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</si>
  <si>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</si>
  <si>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</si>
  <si>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</si>
  <si>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</si>
  <si>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</si>
  <si>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</si>
  <si>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</si>
  <si>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</si>
  <si>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</si>
  <si>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</si>
  <si>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</si>
  <si>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</si>
  <si>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</si>
  <si>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</si>
  <si>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</si>
  <si>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</si>
  <si>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</si>
  <si>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</si>
  <si>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</si>
  <si>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</si>
  <si>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</si>
  <si>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</si>
  <si>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</si>
  <si>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</si>
  <si>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</si>
  <si>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</si>
  <si>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</si>
  <si>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</si>
  <si>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</si>
  <si>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</si>
  <si>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</si>
  <si>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</si>
  <si>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</si>
  <si>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</si>
  <si>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</si>
  <si>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</si>
  <si>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</si>
  <si>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</si>
  <si>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</si>
  <si>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</si>
  <si>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</si>
  <si>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</si>
  <si>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</si>
  <si>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</si>
  <si>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</si>
  <si>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</si>
  <si>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</si>
  <si>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</si>
  <si>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</si>
  <si>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</si>
  <si>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</si>
  <si>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</si>
  <si>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</si>
  <si>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</si>
  <si>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</si>
  <si>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</si>
  <si>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</si>
  <si>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</si>
  <si>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</si>
  <si>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</si>
  <si>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</si>
  <si>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</si>
  <si>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</si>
  <si>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</si>
  <si>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</si>
  <si>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</si>
  <si>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</si>
  <si>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</si>
  <si>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</si>
  <si>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</si>
  <si>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</si>
  <si>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</si>
  <si>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</si>
  <si>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</si>
  <si>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</si>
  <si>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</si>
  <si>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</si>
  <si>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</si>
  <si>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</si>
  <si>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</si>
  <si>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</si>
  <si>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</si>
  <si>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</si>
  <si>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</si>
  <si>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</si>
  <si>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</si>
  <si>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</si>
  <si>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</si>
  <si>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</si>
  <si>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</si>
  <si>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</si>
  <si>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</si>
  <si>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</si>
  <si>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</si>
  <si>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</si>
  <si>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</si>
  <si>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</si>
  <si>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</si>
  <si>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</si>
  <si>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</si>
  <si>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</si>
  <si>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</si>
  <si>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</si>
  <si>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</si>
  <si>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</si>
  <si>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</si>
  <si>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</si>
  <si>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 xml:space="preserve">Objetivo. </t>
  </si>
  <si>
    <t>Producto</t>
  </si>
  <si>
    <t xml:space="preserve">Proyecto </t>
  </si>
  <si>
    <t>FUENTE DE FINANCIACIÓN XXXXXXXXXXXX</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</si>
  <si>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</si>
  <si>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</si>
  <si>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</si>
  <si>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</si>
  <si>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</si>
  <si>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</si>
  <si>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</si>
  <si>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</si>
  <si>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</si>
  <si>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</si>
  <si>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</si>
  <si>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</si>
  <si>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</si>
  <si>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ANEXO NO. 3. MATRIZ DE REPORTE DE AVANCE DE INDICADORES MÍNIMOS DE GESTIÓN INCORPORADOS EN LA RESOLUCIÓN 667 DE 2016  </t>
  </si>
  <si>
    <t>N</t>
  </si>
  <si>
    <t>Indicador</t>
  </si>
  <si>
    <t>Acuerdo</t>
  </si>
  <si>
    <t>Programas</t>
  </si>
  <si>
    <t>Observaciones</t>
  </si>
  <si>
    <t>Acuerdo Consejo Directivo</t>
  </si>
  <si>
    <t>Programa o Proyecto asociado</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</si>
  <si>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</si>
  <si>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</si>
  <si>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</si>
  <si>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</si>
  <si>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</si>
  <si>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</si>
  <si>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</si>
  <si>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</si>
  <si>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</si>
  <si>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</si>
  <si>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</si>
  <si>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</si>
  <si>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</si>
  <si>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</si>
  <si>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</si>
  <si>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</si>
  <si>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</si>
  <si>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</si>
  <si>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</si>
  <si>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</si>
  <si>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</si>
  <si>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</si>
  <si>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</si>
  <si>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</si>
  <si>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</si>
  <si>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</si>
  <si>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</si>
  <si>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</si>
  <si>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</si>
  <si>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</si>
  <si>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Datos reportados por la Corporación</t>
  </si>
  <si>
    <t>Datos establecidos por el MADS</t>
  </si>
  <si>
    <t xml:space="preserve">Año </t>
  </si>
  <si>
    <t>Datos calculados por el sistema</t>
  </si>
  <si>
    <t>VOLVER AL INDICE</t>
  </si>
  <si>
    <t xml:space="preserve"> ¿El Indicador aplica por las especificades ambientales regionales? </t>
  </si>
  <si>
    <t>SI APLICA</t>
  </si>
  <si>
    <t>SI SE REPORTA</t>
  </si>
  <si>
    <t xml:space="preserve">Observaciones </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</si>
  <si>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</si>
  <si>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</si>
  <si>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</si>
  <si>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</si>
  <si>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Número de cuencas con POMCAS aprobados, bajo el nuevo marco normativo (Decreto 1076 de 2015) a 31 de diciembre de 2019:</t>
  </si>
  <si>
    <t>Meta de POMCAS aprobados para el cuatrienio 2020-2023 (número):</t>
  </si>
  <si>
    <t>Meta de PMA aprobados para el cuatrienio 2020-2023 (número):</t>
  </si>
  <si>
    <t>Meta de PMM aprobados para el cuatrienio 2020-2023 (número):</t>
  </si>
  <si>
    <t>Datos generales de los POMCAS:</t>
  </si>
  <si>
    <t>Cuencas, acuíferos y microcuencas objeto de planes en la jurisdicción de la CAR</t>
  </si>
  <si>
    <t>Tipo de Plan (a)</t>
  </si>
  <si>
    <t>Código (b)</t>
  </si>
  <si>
    <t>Nombre de Cuenca, Microcuenca, Acuífero</t>
  </si>
  <si>
    <t>Área (Has)</t>
  </si>
  <si>
    <t>Estado de avance a 31 de diciembre de 2019 (c)</t>
  </si>
  <si>
    <t>Estado de avance a 31 de diciembre de 2019 (%)</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</si>
  <si>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</si>
  <si>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</si>
  <si>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</si>
  <si>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</si>
  <si>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</si>
  <si>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</si>
  <si>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</si>
  <si>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</si>
  <si>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</si>
  <si>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</si>
  <si>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</si>
  <si>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</si>
  <si>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</si>
  <si>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</si>
  <si>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</si>
  <si>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</si>
  <si>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</si>
  <si>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</si>
  <si>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</si>
  <si>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</si>
  <si>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</si>
  <si>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t>PAFP t =</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</si>
  <si>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</si>
  <si>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</si>
  <si>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</si>
  <si>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</si>
  <si>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</si>
  <si>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</si>
  <si>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</si>
  <si>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Nombre del funcionario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</si>
  <si>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</si>
  <si>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</si>
  <si>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</si>
  <si>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</si>
  <si>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</si>
  <si>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</si>
  <si>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</si>
  <si>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</si>
  <si>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</si>
  <si>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</si>
  <si>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</si>
  <si>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</si>
  <si>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</si>
  <si>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</si>
  <si>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</si>
  <si>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</si>
  <si>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</si>
  <si>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</si>
  <si>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</si>
  <si>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</si>
  <si>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</si>
  <si>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</si>
  <si>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</si>
  <si>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</si>
  <si>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</si>
  <si>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</si>
  <si>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</si>
  <si>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</si>
  <si>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</si>
  <si>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</si>
  <si>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</si>
  <si>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</si>
  <si>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</si>
  <si>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</si>
  <si>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</si>
  <si>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</si>
  <si>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</si>
  <si>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</si>
  <si>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</si>
  <si>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</si>
  <si>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</si>
  <si>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</si>
  <si>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</si>
  <si>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</si>
  <si>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</si>
  <si>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</si>
  <si>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</si>
  <si>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</si>
  <si>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</si>
  <si>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</si>
  <si>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</si>
  <si>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</si>
  <si>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</si>
  <si>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</si>
  <si>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</si>
  <si>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</si>
  <si>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</si>
  <si>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</si>
  <si>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</si>
  <si>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</si>
  <si>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</si>
  <si>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</si>
  <si>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</si>
  <si>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</si>
  <si>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</si>
  <si>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</si>
  <si>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</si>
  <si>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</si>
  <si>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</si>
  <si>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</si>
  <si>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</si>
  <si>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</si>
  <si>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</si>
  <si>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</si>
  <si>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</si>
  <si>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</si>
  <si>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</si>
  <si>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</si>
  <si>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</si>
  <si>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</si>
  <si>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</si>
  <si>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</si>
  <si>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Número total de cuerpos de agua sujeto de reglamentación de planes de ordenamiento del recurso hídrico (PORH):</t>
  </si>
  <si>
    <t>Número total de cuerpos de agua sujeto de reglamentación de planes de ordenamiento del recurso hídrico (PORH) adoptados a 31/12/2019:</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</si>
  <si>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</si>
  <si>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</si>
  <si>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</si>
  <si>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</si>
  <si>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</si>
  <si>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</si>
  <si>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</si>
  <si>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</si>
  <si>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</si>
  <si>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</si>
  <si>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</si>
  <si>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</si>
  <si>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</si>
  <si>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</si>
  <si>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</si>
  <si>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</si>
  <si>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</si>
  <si>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</si>
  <si>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</si>
  <si>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</si>
  <si>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</si>
  <si>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</si>
  <si>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</si>
  <si>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</si>
  <si>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</si>
  <si>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</si>
  <si>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</si>
  <si>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</si>
  <si>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</si>
  <si>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</si>
  <si>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</si>
  <si>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</si>
  <si>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</si>
  <si>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</si>
  <si>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</si>
  <si>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</si>
  <si>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</si>
  <si>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</si>
  <si>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</si>
  <si>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</si>
  <si>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</si>
  <si>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</si>
  <si>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</si>
  <si>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</si>
  <si>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</si>
  <si>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</si>
  <si>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</si>
  <si>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</si>
  <si>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</si>
  <si>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cuerpos de agua sujeto de reglamentación del uso de las aguas:</t>
  </si>
  <si>
    <t>Número total de cuerpos de agua con reglamentación del uso de las aguas a 31/12/2019:</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</si>
  <si>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</si>
  <si>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</si>
  <si>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</si>
  <si>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</si>
  <si>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</si>
  <si>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</si>
  <si>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</si>
  <si>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</si>
  <si>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</si>
  <si>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</si>
  <si>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</si>
  <si>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</si>
  <si>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</si>
  <si>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</si>
  <si>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</si>
  <si>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Programas de Uso Eficiente y Ahorro del Agua (PUEAA) aprobados por la Corporación a 31/12/2019:</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</si>
  <si>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</si>
  <si>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</si>
  <si>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</si>
  <si>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</si>
  <si>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</si>
  <si>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</si>
  <si>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</si>
  <si>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</si>
  <si>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</si>
  <si>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</si>
  <si>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</si>
  <si>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</si>
  <si>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</si>
  <si>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</si>
  <si>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</si>
  <si>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</si>
  <si>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</si>
  <si>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</si>
  <si>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</si>
  <si>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Reporte de ejecución de POMCAS, PMA y PMM</t>
  </si>
  <si>
    <t>Número / Año</t>
  </si>
  <si>
    <t>Número de POMCAS aprobados</t>
  </si>
  <si>
    <t>Número de POMCAS en ejecución</t>
  </si>
  <si>
    <t>Número de PMA aprobados</t>
  </si>
  <si>
    <t>D</t>
  </si>
  <si>
    <t>Número de PMA en ejecución</t>
  </si>
  <si>
    <t>E</t>
  </si>
  <si>
    <t>F</t>
  </si>
  <si>
    <t>G</t>
  </si>
  <si>
    <t>Porcentaje de POMCAS en ejecución (G = B / A)</t>
  </si>
  <si>
    <t>H</t>
  </si>
  <si>
    <t>Porcentaje de PMA en ejecución (H = D /C)</t>
  </si>
  <si>
    <t>I</t>
  </si>
  <si>
    <t>Porcentaje de PMM en ejecución (I = F / E)</t>
  </si>
  <si>
    <t>Promedio de Planes en ejecución</t>
  </si>
  <si>
    <t>Indicador complementario:</t>
  </si>
  <si>
    <t>Ejecución presupuestal de acciones relacionadas con la implementación de los POMCAS, PMA y PMM</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</si>
  <si>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</si>
  <si>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</si>
  <si>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</si>
  <si>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</si>
  <si>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</si>
  <si>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</si>
  <si>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</si>
  <si>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</si>
  <si>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</si>
  <si>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</si>
  <si>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</si>
  <si>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</si>
  <si>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</si>
  <si>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</si>
  <si>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</si>
  <si>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</si>
  <si>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</si>
  <si>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</si>
  <si>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</si>
  <si>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</si>
  <si>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</si>
  <si>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</si>
  <si>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</si>
  <si>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</si>
  <si>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</si>
  <si>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</si>
  <si>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</si>
  <si>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</si>
  <si>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</si>
  <si>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</si>
  <si>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</si>
  <si>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</si>
  <si>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</si>
  <si>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</si>
  <si>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</si>
  <si>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</si>
  <si>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</si>
  <si>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</si>
  <si>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</si>
  <si>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</si>
  <si>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</si>
  <si>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</si>
  <si>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</si>
  <si>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 xml:space="preserve">Número de entes territoriales </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</si>
  <si>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</si>
  <si>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</si>
  <si>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</si>
  <si>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</si>
  <si>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</si>
  <si>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</si>
  <si>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</si>
  <si>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</si>
  <si>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</si>
  <si>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</si>
  <si>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</si>
  <si>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</si>
  <si>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</si>
  <si>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</si>
  <si>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</si>
  <si>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</si>
  <si>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</si>
  <si>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</si>
  <si>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</si>
  <si>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</si>
  <si>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</si>
  <si>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</si>
  <si>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</si>
  <si>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</si>
  <si>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</si>
  <si>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</si>
  <si>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</si>
  <si>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Para su cálculo, se reporta la siguiente información:</t>
  </si>
  <si>
    <t>Variable  (*)</t>
  </si>
  <si>
    <t>Meta de suelos degradados en recuperación o rehabilitación (ha)</t>
  </si>
  <si>
    <t>Áreas de suelos degradados en recuperación o rehabilitación (ha)</t>
  </si>
  <si>
    <t>Porcentaje de suelos degradados en recuperación o rehabilitación (C = B / A)</t>
  </si>
  <si>
    <t>* Valor Acumulado</t>
  </si>
  <si>
    <t>Inversión asociada a recuperación o rehabilitación de suelos degradados (Millones de $)</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</si>
  <si>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</si>
  <si>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</si>
  <si>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</si>
  <si>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</si>
  <si>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</si>
  <si>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</si>
  <si>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</si>
  <si>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</si>
  <si>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</si>
  <si>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</si>
  <si>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</si>
  <si>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</si>
  <si>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</si>
  <si>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</si>
  <si>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</si>
  <si>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</si>
  <si>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</si>
  <si>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</si>
  <si>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</si>
  <si>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</si>
  <si>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</si>
  <si>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</si>
  <si>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</si>
  <si>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</si>
  <si>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</si>
  <si>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</si>
  <si>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</si>
  <si>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</si>
  <si>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Continentales</t>
  </si>
  <si>
    <t>Marinas, costeras  e Insulares (*)</t>
  </si>
  <si>
    <t>Meta de áreas protegidas regionales a ser homologadas o recategorizadas, e inscritas en el RUNAP en el cuatrienio (ha)</t>
  </si>
  <si>
    <t xml:space="preserve">Meta total de nuevas áreas protegidas a ser inscritas en el RUNAP en el cuatrienio (ha) </t>
  </si>
  <si>
    <t>Número total de áreas protegidas regionales declaradas, homologadas o recategorizadas, e inscritas en el RUNAP a 31/12/2023 (número)</t>
  </si>
  <si>
    <t>Superficie total de áreas protegidas regionales declaradas, homologadas o recategorizadas, inscritas en el RUNAP a 31/12/2023 (ha) (C+D)</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</si>
  <si>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</si>
  <si>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</si>
  <si>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</si>
  <si>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</si>
  <si>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</si>
  <si>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</si>
  <si>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</si>
  <si>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</si>
  <si>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Inscritas en el RUNAP</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</si>
  <si>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</si>
  <si>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</si>
  <si>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</si>
  <si>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</si>
  <si>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</si>
  <si>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</si>
  <si>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Inscrita en el RUNAP</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</si>
  <si>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</si>
  <si>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</si>
  <si>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</si>
  <si>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</si>
  <si>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</si>
  <si>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</si>
  <si>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</si>
  <si>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</si>
  <si>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</si>
  <si>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</si>
  <si>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</si>
  <si>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Resumen del Indicador</t>
  </si>
  <si>
    <t>Meta de áreas inscritas en el RUNAP (ha)</t>
  </si>
  <si>
    <t>Superficie total de áreas protegidas regionales declaradas, homologadas o recategorizadas, inscritas en el RUNAP</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</si>
  <si>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</si>
  <si>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</si>
  <si>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</si>
  <si>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</si>
  <si>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</si>
  <si>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</si>
  <si>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</si>
  <si>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</si>
  <si>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</si>
  <si>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</si>
  <si>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</si>
  <si>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</si>
  <si>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</si>
  <si>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</si>
  <si>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</si>
  <si>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</si>
  <si>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</si>
  <si>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</si>
  <si>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</si>
  <si>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</si>
  <si>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NO APLICA</t>
  </si>
  <si>
    <t>Reporte de avance</t>
  </si>
  <si>
    <t>Etapa</t>
  </si>
  <si>
    <t>Año 0 (2019) (*)</t>
  </si>
  <si>
    <t>Páramos delimitados por el MADS (número) ubicados en la jurisdicción de la Corporación</t>
  </si>
  <si>
    <t>Actos Administrativos de la CAR que adoptan la Zonificación y régimen de usos de páramos (número)</t>
  </si>
  <si>
    <t>Relación de páramos delimitados por el MADS, con zonificación y régimen de usos adoptados por la CAR</t>
  </si>
  <si>
    <t>Nombre del páramo</t>
  </si>
  <si>
    <t>Estado de avance</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</si>
  <si>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</si>
  <si>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</si>
  <si>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</si>
  <si>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</si>
  <si>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</si>
  <si>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</si>
  <si>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</si>
  <si>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</si>
  <si>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</si>
  <si>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</si>
  <si>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</si>
  <si>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</si>
  <si>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</si>
  <si>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</si>
  <si>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</si>
  <si>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</si>
  <si>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</si>
  <si>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Ponderaciones de referencia</t>
  </si>
  <si>
    <t>NO SE REPORTA</t>
  </si>
  <si>
    <t>Descripción</t>
  </si>
  <si>
    <t>Ponderación</t>
  </si>
  <si>
    <t>Preparación</t>
  </si>
  <si>
    <t xml:space="preserve">Definición de la unidad objeto de ordenación forestal
Asignación de recursos
Inicio del proceso pre y contractual
Conformación del equipo de trabajo  </t>
  </si>
  <si>
    <t>Superficie cubierta en el Plan de Ordenación Forestal adoptado a 31/12/2019 (ha)</t>
  </si>
  <si>
    <t>Aprestamiento</t>
  </si>
  <si>
    <t>Consulta, validación y digitalización de información secundaria
Procesamiento e interpretación de imágenes satelitales
Generación de información cartográfica preliminar
Definición de metodología para levantamiento de información primaria</t>
  </si>
  <si>
    <t>Meta de nuevas hectáreas forestales a ser ordenadas en el Plan de Ordenación Forestal en el cuatrienio (ha)</t>
  </si>
  <si>
    <t>Logística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</si>
  <si>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</si>
  <si>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Meta de hectáreas forestales a ser actualizadas en el Plan de Ordenación Forestal en el cuatrienio (ha) -si aplica-</t>
  </si>
  <si>
    <t>Oficina</t>
  </si>
  <si>
    <t xml:space="preserve">Procesamiento y análisis de información primaria
Propuesta zonificación inicial de la UOF
Propuesta de zonificación de las áreas forestales que componen la UOF
 Formulación del POF para cada área forestal de la UOF
</t>
  </si>
  <si>
    <t>Meta: hectáreas forestales sujeto de ordenación en el cuatrienio (ha) (B+C)</t>
  </si>
  <si>
    <t>Formulación</t>
  </si>
  <si>
    <t>Socialización versión premiminar de los POF
Armonización de los POF con actores locales y regionales
Edición y ajustes de los POF</t>
  </si>
  <si>
    <t>Superficie total del Plan de Ordenación Forestal a 31/12/2023 (ha)</t>
  </si>
  <si>
    <t>Aprobación</t>
  </si>
  <si>
    <t>Aprobación de los POF por el Consejo Directivo de la autoridad ambiental competente</t>
  </si>
  <si>
    <t>Actividades de referencia  en el proceso de formulación, implementación y seguimiento del Plan de Ordenación Forestal</t>
  </si>
  <si>
    <t>Superficie a ser ordenada en el Plan de Ordenación Forestal (*)</t>
  </si>
  <si>
    <t>Avance (Ponderación acumulada)</t>
  </si>
  <si>
    <t>Meta: hectáreas forestales sujeto de ordenación (a)</t>
  </si>
  <si>
    <t>En formulación</t>
  </si>
  <si>
    <t>En actualización</t>
  </si>
  <si>
    <t>Plan forestal adoptado</t>
  </si>
  <si>
    <t>Superfice de avance anual (ha)</t>
  </si>
  <si>
    <t>(*) Ubique cada superficie sólo en la última etapa que se encuentre</t>
  </si>
  <si>
    <t>Avance Cuatrienal (%)</t>
  </si>
  <si>
    <t>La suma de la superficie de las áreas en proceso de ordenación debe ser igual a la meta de hectáreas forestales a ser ordenadas.</t>
  </si>
  <si>
    <t>Meta de avance anual (%)</t>
  </si>
  <si>
    <t>Relación de áreas a ser ordenadas en el Plan de Ordenación Forestal</t>
  </si>
  <si>
    <t>Meta de avance anual (ha)</t>
  </si>
  <si>
    <t>Nombre del área a ser ordenada</t>
  </si>
  <si>
    <t>Municipios donde se ubica</t>
  </si>
  <si>
    <t>Superficie (ha)</t>
  </si>
  <si>
    <t>Estado de avance (a)</t>
  </si>
  <si>
    <t>Acto administrativo de adopción</t>
  </si>
  <si>
    <t>Determinación de la Meta de Avance Anual</t>
  </si>
  <si>
    <t>Ponderador acumulado esperado en cada fase</t>
  </si>
  <si>
    <t>Hectareas</t>
  </si>
  <si>
    <t>Avance esperado (Ponderación acumulada)</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</si>
  <si>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</si>
  <si>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</si>
  <si>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t>Meta de avance anual ponderada (ha)</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</si>
  <si>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</si>
  <si>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</si>
  <si>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</si>
  <si>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</si>
  <si>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</si>
  <si>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</si>
  <si>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</si>
  <si>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</si>
  <si>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</si>
  <si>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</si>
  <si>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</si>
  <si>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</si>
  <si>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</si>
  <si>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</si>
  <si>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</si>
  <si>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</si>
  <si>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</si>
  <si>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</si>
  <si>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</si>
  <si>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</si>
  <si>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</si>
  <si>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</si>
  <si>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</si>
  <si>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Presupuesto</t>
  </si>
  <si>
    <t>Inicial</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</si>
  <si>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</si>
  <si>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</si>
  <si>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</si>
  <si>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</si>
  <si>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</si>
  <si>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</si>
  <si>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</si>
  <si>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</si>
  <si>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</si>
  <si>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</si>
  <si>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</si>
  <si>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</si>
  <si>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</si>
  <si>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</si>
  <si>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</si>
  <si>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</si>
  <si>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</si>
  <si>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</si>
  <si>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</si>
  <si>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</si>
  <si>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</si>
  <si>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</si>
  <si>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</si>
  <si>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</si>
  <si>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</si>
  <si>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</si>
  <si>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</si>
  <si>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</si>
  <si>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</si>
  <si>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</si>
  <si>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</si>
  <si>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</si>
  <si>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</si>
  <si>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</si>
  <si>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</si>
  <si>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</si>
  <si>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</si>
  <si>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</si>
  <si>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</si>
  <si>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</si>
  <si>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</si>
  <si>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</si>
  <si>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</si>
  <si>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</si>
  <si>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</si>
  <si>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</si>
  <si>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</si>
  <si>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</si>
  <si>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</si>
  <si>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</si>
  <si>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</si>
  <si>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</si>
  <si>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</si>
  <si>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</si>
  <si>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</si>
  <si>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</si>
  <si>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</si>
  <si>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</si>
  <si>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</si>
  <si>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</si>
  <si>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</si>
  <si>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</si>
  <si>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</si>
  <si>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</si>
  <si>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</si>
  <si>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</si>
  <si>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</si>
  <si>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</si>
  <si>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</si>
  <si>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</si>
  <si>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</si>
  <si>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</si>
  <si>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</si>
  <si>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</si>
  <si>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</si>
  <si>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</si>
  <si>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</si>
  <si>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</si>
  <si>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</si>
  <si>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</si>
  <si>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</si>
  <si>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</si>
  <si>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</si>
  <si>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</si>
  <si>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</si>
  <si>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</si>
  <si>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</si>
  <si>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</si>
  <si>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</si>
  <si>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</si>
  <si>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</si>
  <si>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</si>
  <si>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</si>
  <si>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</si>
  <si>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</si>
  <si>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</si>
  <si>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</si>
  <si>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</si>
  <si>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</si>
  <si>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</si>
  <si>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</si>
  <si>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</si>
  <si>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</si>
  <si>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</si>
  <si>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</si>
  <si>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</si>
  <si>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</si>
  <si>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</si>
  <si>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</si>
  <si>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</si>
  <si>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</si>
  <si>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</si>
  <si>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</si>
  <si>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</si>
  <si>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</si>
  <si>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</si>
  <si>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</si>
  <si>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</si>
  <si>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</si>
  <si>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Porcentaje de ejecución de acciones relacionadas con el manejo integrado de zonas costeras.</t>
  </si>
  <si>
    <t>Acumulado</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</si>
  <si>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</si>
  <si>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</si>
  <si>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</si>
  <si>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</si>
  <si>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</si>
  <si>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</si>
  <si>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</si>
  <si>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</si>
  <si>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</si>
  <si>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</si>
  <si>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</si>
  <si>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</si>
  <si>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</si>
  <si>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</si>
  <si>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</si>
  <si>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</si>
  <si>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</si>
  <si>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</si>
  <si>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</si>
  <si>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</si>
  <si>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</si>
  <si>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</si>
  <si>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</si>
  <si>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</si>
  <si>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</si>
  <si>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</si>
  <si>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</si>
  <si>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</si>
  <si>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</si>
  <si>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</si>
  <si>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</si>
  <si>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</si>
  <si>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</si>
  <si>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</si>
  <si>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</si>
  <si>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</si>
  <si>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</si>
  <si>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</si>
  <si>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</si>
  <si>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</si>
  <si>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</si>
  <si>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</si>
  <si>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</si>
  <si>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</si>
  <si>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</si>
  <si>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</si>
  <si>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</si>
  <si>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</si>
  <si>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</si>
  <si>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</si>
  <si>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</si>
  <si>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</si>
  <si>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</si>
  <si>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</si>
  <si>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</si>
  <si>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</si>
  <si>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</si>
  <si>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</si>
  <si>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</si>
  <si>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</si>
  <si>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</si>
  <si>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</si>
  <si>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de sectores priorizados para acompañamiento en la reconversión hacia sistemas sostenibles de producción (SPA)</t>
  </si>
  <si>
    <t>Sectores acompañados en la reconversión hacia sistemas sostenibles de producción (SA)</t>
  </si>
  <si>
    <t>Porcentaje de sectores con acompañamiento para la reconversión hacia sistemas sostenibles de producción (PSA = SA / SPA)</t>
  </si>
  <si>
    <t>Indicador Complementario:</t>
  </si>
  <si>
    <t>Ejecución presupuestal de acciones relacionadas con el acompañamiento para la reconversión hacia sistemas sostenibles de producción</t>
  </si>
  <si>
    <t>Sector(es)</t>
  </si>
  <si>
    <t>Ejecución Presupuestal (%)</t>
  </si>
  <si>
    <t>Ppto. Definitivo</t>
  </si>
  <si>
    <t>inicial</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</si>
  <si>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</si>
  <si>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</si>
  <si>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</si>
  <si>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</si>
  <si>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</si>
  <si>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</si>
  <si>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</si>
  <si>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</si>
  <si>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</si>
  <si>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</si>
  <si>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</si>
  <si>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</si>
  <si>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</si>
  <si>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</si>
  <si>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</si>
  <si>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</si>
  <si>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</si>
  <si>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</si>
  <si>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</si>
  <si>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</si>
  <si>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</si>
  <si>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</si>
  <si>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</si>
  <si>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</si>
  <si>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</si>
  <si>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</si>
  <si>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</si>
  <si>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</si>
  <si>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</si>
  <si>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</si>
  <si>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</si>
  <si>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</si>
  <si>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</si>
  <si>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</si>
  <si>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</si>
  <si>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</si>
  <si>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</si>
  <si>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</si>
  <si>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</si>
  <si>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</si>
  <si>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Porcentaje de ejecución de acciones relacionadas con la gestión ambiental urbana.</t>
  </si>
  <si>
    <t>Número de acciones relacionadas con gestión ambiental urbana</t>
  </si>
  <si>
    <t>Ejecución física de las acciones relacionadas con la gestión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</si>
  <si>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</si>
  <si>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</si>
  <si>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</si>
  <si>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</si>
  <si>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</si>
  <si>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</si>
  <si>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</si>
  <si>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</si>
  <si>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</si>
  <si>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</si>
  <si>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</si>
  <si>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</si>
  <si>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</si>
  <si>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</si>
  <si>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</si>
  <si>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</si>
  <si>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</si>
  <si>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</si>
  <si>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</si>
  <si>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</si>
  <si>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</si>
  <si>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</si>
  <si>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</si>
  <si>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</si>
  <si>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</si>
  <si>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</si>
  <si>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</si>
  <si>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</si>
  <si>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</si>
  <si>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</si>
  <si>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</si>
  <si>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</si>
  <si>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</si>
  <si>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</si>
  <si>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</si>
  <si>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</si>
  <si>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</si>
  <si>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</si>
  <si>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</si>
  <si>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</si>
  <si>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</si>
  <si>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</si>
  <si>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</si>
  <si>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</si>
  <si>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</si>
  <si>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</si>
  <si>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</si>
  <si>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</si>
  <si>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</si>
  <si>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</si>
  <si>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</si>
  <si>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</si>
  <si>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</si>
  <si>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</si>
  <si>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</si>
  <si>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</si>
  <si>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</si>
  <si>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</si>
  <si>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</si>
  <si>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</si>
  <si>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</si>
  <si>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</si>
  <si>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</si>
  <si>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</si>
  <si>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</si>
  <si>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</si>
  <si>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</si>
  <si>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</si>
  <si>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</si>
  <si>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</si>
  <si>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</si>
  <si>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</si>
  <si>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</si>
  <si>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</si>
  <si>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</si>
  <si>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</si>
  <si>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</si>
  <si>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</si>
  <si>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</si>
  <si>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</si>
  <si>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</si>
  <si>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</si>
  <si>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</si>
  <si>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</si>
  <si>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</si>
  <si>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</si>
  <si>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</si>
  <si>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</si>
  <si>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</si>
  <si>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</si>
  <si>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</si>
  <si>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</si>
  <si>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</si>
  <si>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</si>
  <si>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</si>
  <si>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</si>
  <si>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</si>
  <si>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</si>
  <si>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</si>
  <si>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</si>
  <si>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</si>
  <si>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</si>
  <si>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</si>
  <si>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</si>
  <si>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</si>
  <si>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</si>
  <si>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</si>
  <si>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</si>
  <si>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</si>
  <si>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</si>
  <si>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</si>
  <si>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</si>
  <si>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</si>
  <si>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</si>
  <si>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</si>
  <si>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</si>
  <si>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</si>
  <si>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</si>
  <si>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</si>
  <si>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</si>
  <si>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</si>
  <si>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</si>
  <si>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</si>
  <si>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</si>
  <si>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</si>
  <si>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</si>
  <si>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</si>
  <si>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</si>
  <si>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</si>
  <si>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</si>
  <si>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</si>
  <si>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</si>
  <si>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</si>
  <si>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</si>
  <si>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</si>
  <si>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</si>
  <si>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</si>
  <si>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</si>
  <si>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</si>
  <si>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</si>
  <si>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</si>
  <si>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</si>
  <si>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</si>
  <si>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</si>
  <si>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</si>
  <si>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Cálculo del indicador global</t>
  </si>
  <si>
    <t>Tiempo Promedio</t>
  </si>
  <si>
    <t>Meta anual</t>
  </si>
  <si>
    <t>% Meta alcanzada</t>
  </si>
  <si>
    <t>Porcentaje de autorizaciones ambientales con seguimiento (promedio simple)</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</si>
  <si>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</si>
  <si>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</si>
  <si>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</si>
  <si>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</si>
  <si>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</si>
  <si>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</si>
  <si>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</si>
  <si>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</si>
  <si>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</si>
  <si>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</si>
  <si>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</si>
  <si>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</si>
  <si>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</si>
  <si>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</si>
  <si>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</si>
  <si>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</si>
  <si>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</si>
  <si>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</si>
  <si>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</si>
  <si>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</si>
  <si>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</si>
  <si>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</si>
  <si>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</si>
  <si>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</si>
  <si>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</si>
  <si>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</si>
  <si>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</si>
  <si>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</si>
  <si>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Seguimiento de licencias ambientales</t>
  </si>
  <si>
    <t>Número total de licencias ambientales vigentes y aprobadas por la Corporación a 31/12/2109:</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</si>
  <si>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</si>
  <si>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</si>
  <si>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</si>
  <si>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</si>
  <si>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</si>
  <si>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</si>
  <si>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</si>
  <si>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</si>
  <si>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</si>
  <si>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</si>
  <si>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</si>
  <si>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</si>
  <si>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</si>
  <si>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Número de usuarios de agua a 31/12/2019</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</si>
  <si>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</si>
  <si>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</si>
  <si>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</si>
  <si>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</si>
  <si>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</si>
  <si>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</si>
  <si>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</si>
  <si>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</si>
  <si>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</si>
  <si>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</si>
  <si>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</si>
  <si>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</si>
  <si>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</si>
  <si>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</si>
  <si>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</si>
  <si>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</si>
  <si>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</si>
  <si>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</si>
  <si>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</si>
  <si>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</si>
  <si>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</si>
  <si>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</si>
  <si>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</si>
  <si>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</si>
  <si>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</si>
  <si>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</si>
  <si>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</si>
  <si>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</si>
  <si>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</si>
  <si>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</si>
  <si>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</si>
  <si>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 Seguimiento</t>
  </si>
  <si>
    <t>Seguimiento ponderado</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</si>
  <si>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</si>
  <si>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</si>
  <si>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</si>
  <si>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</si>
  <si>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</si>
  <si>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</si>
  <si>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</si>
  <si>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</si>
  <si>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</si>
  <si>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</si>
  <si>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</si>
  <si>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</si>
  <si>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</si>
  <si>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</si>
  <si>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</si>
  <si>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</si>
  <si>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</si>
  <si>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</si>
  <si>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</si>
  <si>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</si>
  <si>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</si>
  <si>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</si>
  <si>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</si>
  <si>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</si>
  <si>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</si>
  <si>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</si>
  <si>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</si>
  <si>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</si>
  <si>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</si>
  <si>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</si>
  <si>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</si>
  <si>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</si>
  <si>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</si>
  <si>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</si>
  <si>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</si>
  <si>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</si>
  <si>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</si>
  <si>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</si>
  <si>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</si>
  <si>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</si>
  <si>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</si>
  <si>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</si>
  <si>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</si>
  <si>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</si>
  <si>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</si>
  <si>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</si>
  <si>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</si>
  <si>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</si>
  <si>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</si>
  <si>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</si>
  <si>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</si>
  <si>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</si>
  <si>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</si>
  <si>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</si>
  <si>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</si>
  <si>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</si>
  <si>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</si>
  <si>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</si>
  <si>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</si>
  <si>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</si>
  <si>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</si>
  <si>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</si>
  <si>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</si>
  <si>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</si>
  <si>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</si>
  <si>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</si>
  <si>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</si>
  <si>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</si>
  <si>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</si>
  <si>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</si>
  <si>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</si>
  <si>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</si>
  <si>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</si>
  <si>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</si>
  <si>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</si>
  <si>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</si>
  <si>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</si>
  <si>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</si>
  <si>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</si>
  <si>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</si>
  <si>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</si>
  <si>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</si>
  <si>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</si>
  <si>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</si>
  <si>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</si>
  <si>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</si>
  <si>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</si>
  <si>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</si>
  <si>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</si>
  <si>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</si>
  <si>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</si>
  <si>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</si>
  <si>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</si>
  <si>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BORRE O AGREGUE REDES</t>
  </si>
  <si>
    <t>Redes instaladas en la Corporación</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</si>
  <si>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</si>
  <si>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</si>
  <si>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</si>
  <si>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</si>
  <si>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</si>
  <si>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</si>
  <si>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</si>
  <si>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</si>
  <si>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</si>
  <si>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Red1</t>
  </si>
  <si>
    <t>Red2</t>
  </si>
  <si>
    <t>Red3</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</si>
  <si>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</si>
  <si>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</si>
  <si>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</si>
  <si>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</si>
  <si>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</si>
  <si>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</si>
  <si>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</si>
  <si>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</si>
  <si>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</si>
  <si>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</si>
  <si>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</si>
  <si>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</si>
  <si>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</si>
  <si>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</si>
  <si>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</si>
  <si>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</si>
  <si>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</si>
  <si>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</si>
  <si>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</si>
  <si>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</si>
  <si>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</si>
  <si>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</si>
  <si>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</si>
  <si>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</si>
  <si>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</si>
  <si>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</si>
  <si>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</si>
  <si>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</si>
  <si>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</si>
  <si>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</si>
  <si>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Porcentaje de actualización y reporte de la información al SIAC</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</si>
  <si>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</si>
  <si>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</si>
  <si>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</si>
  <si>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</si>
  <si>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</si>
  <si>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</si>
  <si>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</si>
  <si>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</si>
  <si>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Porcentaje de actualización y reporte de la información por cada subsistema (información validada)</t>
  </si>
  <si>
    <t>RESPEL</t>
  </si>
  <si>
    <t>SIUR (RUA)</t>
  </si>
  <si>
    <t>Número de registros validados al año (RVS)</t>
  </si>
  <si>
    <t>Número de registros totales a ser validados por la Corporación (RTVS)</t>
  </si>
  <si>
    <t>Porcentaje de información validada por la Corporación (PARSIV ) (C = B / A)</t>
  </si>
  <si>
    <t>Porcentaje de actualización y reporte de la información al SIAC (Promedio)</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</si>
  <si>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</si>
  <si>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</si>
  <si>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</si>
  <si>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</si>
  <si>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</si>
  <si>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</si>
  <si>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</si>
  <si>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</si>
  <si>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</si>
  <si>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</si>
  <si>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</si>
  <si>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</si>
  <si>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</si>
  <si>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</si>
  <si>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</si>
  <si>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</si>
  <si>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</si>
  <si>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</si>
  <si>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</si>
  <si>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</si>
  <si>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</si>
  <si>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</si>
  <si>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</si>
  <si>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</si>
  <si>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</si>
  <si>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</si>
  <si>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</si>
  <si>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</si>
  <si>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</si>
  <si>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</si>
  <si>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</si>
  <si>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</si>
  <si>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</si>
  <si>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</si>
  <si>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</si>
  <si>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</si>
  <si>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</si>
  <si>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</si>
  <si>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</si>
  <si>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</si>
  <si>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</si>
  <si>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</si>
  <si>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</si>
  <si>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</si>
  <si>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</si>
  <si>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</si>
  <si>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</si>
  <si>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</si>
  <si>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</si>
  <si>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</si>
  <si>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</si>
  <si>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</si>
  <si>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</si>
  <si>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</si>
  <si>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</si>
  <si>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</si>
  <si>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</si>
  <si>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</si>
  <si>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</si>
  <si>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</si>
  <si>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</si>
  <si>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</si>
  <si>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</si>
  <si>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</si>
  <si>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</si>
  <si>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Observaciones para la mejora de la aplicación de los indicadores</t>
  </si>
  <si>
    <t>No. Hoja</t>
  </si>
  <si>
    <t>Observación</t>
  </si>
  <si>
    <t>Hoja de fórmulas</t>
  </si>
  <si>
    <t>(12) PORCENTAJE DE AVANCE FISICO ACUMULADO % 
((11/10)*100)</t>
  </si>
  <si>
    <t>Si en la columna 7, se selecciono la opción Funcionting, indicar a través de que tipo de acción asociada a funcionamiento se desarrollo la activividad.</t>
  </si>
  <si>
    <t>PROGRAMA 3202 CONSERVACION DE LA BIODIVERSIDAD Y SUS SERVICIOS ECOSISTEMICOS - PROYECTO 320201: GESTIÓN DE LA BIODIVERSIDAD Y SUS SERVICIOS ECOSISTÉMICOS</t>
  </si>
  <si>
    <t>En 2021 se llevó a cabo la actualización de la información relacionada con las áreas protegidas en la plataforma de RUNAP, quedando debidamente inscritas las 10 AP que se han declarado en el departamento</t>
  </si>
  <si>
    <t>CAM</t>
  </si>
  <si>
    <t xml:space="preserve">SUBDIRECCIÓN DE GESTIÓN AMBIENTAL </t>
  </si>
  <si>
    <t xml:space="preserve">DIANA BERMEO </t>
  </si>
  <si>
    <t xml:space="preserve">PROFESIONAL ESPECIALIZADA </t>
  </si>
  <si>
    <t>dbermeo@cam.gov.co</t>
  </si>
  <si>
    <t xml:space="preserve">Cra 1 No 60-79 </t>
  </si>
  <si>
    <t>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t>
  </si>
  <si>
    <t>PROGRAMA 3202 CONSERVACION DE LA BIODIVERSIDAD Y SUS SERVICIOS ECOSISTEMICOS - PROYECTO 320201 GESTIÓN DE LA BIODIVERSIDAD Y SUS SERVICIOS ECOSISTÉMICOS</t>
  </si>
  <si>
    <t>HORNILLAS</t>
  </si>
  <si>
    <t>PNR CERRO PARAMO DE MIRAFLORES
PNR CORREDOR BIOLOGICO GUACHAROS - PURACE
PNR SIBERIA - CEIBAS
PNR EL DORADO
DRMI LA TATACOA
DRMI SERRANIA DE PEÑAS BLANCAS
DRMI SERRANIA DE LAS MINAS</t>
  </si>
  <si>
    <t>PNR Y DRMI</t>
  </si>
  <si>
    <t>MATERIAL VEGETAL (CONSERVACION Y SISTEMAS PRODUCTIVOS)</t>
  </si>
  <si>
    <t>PNR CERRO PARAMO DE MIRAFLORES
PNR CORREDOR BIOLOGICO GUACHAROS - PURACE
PNR SIBERIA - CEIBAS
PNR PARAMO DE OSERAS
PNR SERRANIA DE LAS MINAS
PNR EL DORADO
DRMI LA TATACOA
DRMI SERRANIA DE PEÑAS BLANCAS
DRMI CERRO BANDERAS - OJO BLANCO
DRMI SERRANIA DE LAS MINAS</t>
  </si>
  <si>
    <t>COMPOSTERAS</t>
  </si>
  <si>
    <t>DRMI SERRANIA DE PEÑAS BLANCAS
DRMI CERRO BANDERAS - OJO BLANCO
DRMI SERRANIA DE LAS MINAS</t>
  </si>
  <si>
    <t>DRMI</t>
  </si>
  <si>
    <t>BIODIGESTORES</t>
  </si>
  <si>
    <t>DRMI SERRANIA DE PEÑAS BLANCAS
DRMI CERRO BANDERAS - OJO BLANCO</t>
  </si>
  <si>
    <t>INSUMOS SISTEMAS RECONVERSION PRODUCTIVA</t>
  </si>
  <si>
    <t>COMPRA DE PREDIOS</t>
  </si>
  <si>
    <t>DRMI SERRANIA DE PEÑAS BLANCAS</t>
  </si>
  <si>
    <t>PROGRAMA 3202 GESTIÓN Y CONSERVACIÓN DE LA RIQUEZA NATURAL - PROGRAMA 320201 GESTIÓN DE LA BIODIVERSIDAD Y SUS SERVICIOS ECOSISTÉMICOS</t>
  </si>
  <si>
    <t>Continental</t>
  </si>
  <si>
    <t>Fauna</t>
  </si>
  <si>
    <t>Oso de Anteojos, Danta de Montaña, Caimán de Magdalena, Aguila Real de Montaña</t>
  </si>
  <si>
    <t>Apoyo a grupos de monitoreo de conservación de las especies amenazadas, mediante dotación de equipos especializados.</t>
  </si>
  <si>
    <t>Asesoría y asistencia técnica para la implementación de los PMA de las especies amenazadas</t>
  </si>
  <si>
    <t>Flora</t>
  </si>
  <si>
    <t>Paulonia
Neem
Tulipan Africano
Eucalipto
Buchon de Agua</t>
  </si>
  <si>
    <t>Caracol Africano
Trucha
Trucha comun Salmo
Carpa Comun
Tilapia (Niloticus y mosambicus)
Caracol de jardin
Basa
Pirarucu
Perca</t>
  </si>
  <si>
    <t>Pez Basa</t>
  </si>
  <si>
    <t>Bienes y servicios</t>
  </si>
  <si>
    <t>Implementación de estrategias de divulgacion como medida de prevención, control y manejo de especies  invasoras</t>
  </si>
  <si>
    <t>La meta para el cuatrienio es de 267 hectáreas y cada año se debe ejecutar el 25% de la meta</t>
  </si>
  <si>
    <t>La CAM no tiene zonas costeras</t>
  </si>
  <si>
    <t>Número de áreas protegidas inscritas en el RUNAP a 31/12/2020 (número)</t>
  </si>
  <si>
    <t>Superficie de áreas protegidas inscritas en el RUNAP a 31/12/2020 (ha)</t>
  </si>
  <si>
    <t>PROGRAMA 3203 Conservación y uso eficiente del recurso hídrico - PROYECTO 320301 Conservación y uso eficiente del recurso hídrico</t>
  </si>
  <si>
    <t>2101-01</t>
  </si>
  <si>
    <t>Río Guarapas</t>
  </si>
  <si>
    <t xml:space="preserve">Aprobado-Resolución 3601/30 Diciembre 2019  </t>
  </si>
  <si>
    <t>Río Suaza</t>
  </si>
  <si>
    <t>Aprobado- Resolución 4074 /16Dic/ 2016</t>
  </si>
  <si>
    <t>PMM Quebrada Barbillas</t>
  </si>
  <si>
    <t>Aprobado- Resolución 3603/ 30 Diciembre 2019</t>
  </si>
  <si>
    <t>PMM Quebrada Garzón</t>
  </si>
  <si>
    <t>Aprobado- Resolución 3602/30 Diciembre 2019</t>
  </si>
  <si>
    <t>Río Yaguará</t>
  </si>
  <si>
    <t>Quebrada Yaguilga</t>
  </si>
  <si>
    <t xml:space="preserve">CAM </t>
  </si>
  <si>
    <t>FREDY ALBERTO ANTURI</t>
  </si>
  <si>
    <t xml:space="preserve">PROFESIONAL ESPECIALIZADO </t>
  </si>
  <si>
    <t>fanturi@cam.gov.co</t>
  </si>
  <si>
    <t>CRA 1 No 60-79</t>
  </si>
  <si>
    <t>PROGRAMA 3203 Gestión integral del recurso hídrico - PROYECTO 320302 Administración del recurso hídrio</t>
  </si>
  <si>
    <t>Corporación Autónoma Regional del Alto Magdalena-CAM</t>
  </si>
  <si>
    <t>Subdirección de Regulación y Calidad Ambiental</t>
  </si>
  <si>
    <t xml:space="preserve">Cesar Barreiro </t>
  </si>
  <si>
    <t>Profesional Especializado</t>
  </si>
  <si>
    <t>cbarreiro@cam.gov.co</t>
  </si>
  <si>
    <t>Carrera 1 No. 60-70 Neiva</t>
  </si>
  <si>
    <t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t>
  </si>
  <si>
    <t>Osiris Peralta Ardila</t>
  </si>
  <si>
    <t>Profesional Especializada</t>
  </si>
  <si>
    <t>operalta@cam.gov.co</t>
  </si>
  <si>
    <t>Carrera 1 No. 60-79</t>
  </si>
  <si>
    <t>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t>
  </si>
  <si>
    <t>PROGRAMA 3203 GESTIÓN INTEGRAL DEL RECURSO HÍDRICO - PROYECTO 320301 Conservación y uso eficiente del recurso hídrico</t>
  </si>
  <si>
    <t>El plan de manejo de la cuenca del río las Ceibas que se está ejecutando, corrresponde al aprobado en 2007; el nuevo POMCA no se ha aprobado por inconvenientes con consulta previa con comunidades indígenas.</t>
  </si>
  <si>
    <t xml:space="preserve">Corresponde al total de recursos invertidos en POMCA Y PMM aprobados en ejecución. </t>
  </si>
  <si>
    <t xml:space="preserve">PROFECIONAL ESPECIALIZADO </t>
  </si>
  <si>
    <t>Cra 1 No 60-79</t>
  </si>
  <si>
    <t>PROGRAMA 3206 GESTIÓN DE CAMBIO CLIMÁTICO PARA UN DESARROLLO BAJO EN CARBONO Y RESILIENTE AL CLIMA - PROYECTO 320601 Gestión del cambio climático</t>
  </si>
  <si>
    <t xml:space="preserve">SUBDIRECCIÓN DE PLANEACIÓN </t>
  </si>
  <si>
    <t>JHON FREDY ESTUPIÑAN PULIDO</t>
  </si>
  <si>
    <t>PROFESIONAL ESPECIALIZADO</t>
  </si>
  <si>
    <t>jfestupinan@cam.gov.co</t>
  </si>
  <si>
    <t>PROGRAMA 3202 PROYECTO 320203 Restauración, reforestación y protección de ecosistemas estratégicos en cuencas hidrográficas</t>
  </si>
  <si>
    <t>Acuerdo 010 de 2018 por medio del cual se aprueba el Plan de Ordenación Forestal con cobertura en todo el departamento del Huila.</t>
  </si>
  <si>
    <t xml:space="preserve">SUBDIRECCIÓN DE REGULACIÓN Y CALIDAD AMBIENTAL </t>
  </si>
  <si>
    <t>OSIRIS PERALTA</t>
  </si>
  <si>
    <t>PROGRAMA 3201 FORTALECIMIENTO DEL DESEMPEÑO AMBIENTAL DE LOS SECTORES PRODUCTIVOS -  PROYECTO 320103 Control y vigilancia al desarrollo sectorial sostenible</t>
  </si>
  <si>
    <t>PROGRAMA 3201 FORTALECIMIENTO DEL DESEMPEÑO AMBIENTAL DE LOS SECTORES PRODUCTIVOS -  PROYECTO 320101 Desarrollo Sectorial Sostenible</t>
  </si>
  <si>
    <t>GESTIÓN AMBIENTAL</t>
  </si>
  <si>
    <t>LAURA MARÍA GONZALEZ CAMACHO</t>
  </si>
  <si>
    <t>lmgonzalez@cam.gov.co</t>
  </si>
  <si>
    <t>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t>
  </si>
  <si>
    <t>PROGRAMA 3201 FORTALECIMIENTO DEL DESEMPEÑO AMBIENTAL DE LOS SECTORES PRODUCTIVOS - PROYECTO 320102 Negocios Verdes</t>
  </si>
  <si>
    <t>PROGRAMA 3201 FORTALECIMIENTO DEL DESEMPEÑO AMBIENTAL DE LOS SECTORES PRODUCTIVOS - PROYECTO 320103 Control y vigilancia al desarrollo sectorial sostenible</t>
  </si>
  <si>
    <t>Edisney Silva Argote</t>
  </si>
  <si>
    <t>esilva@cam.gov.co</t>
  </si>
  <si>
    <t>Carrera 1 No. 60-79 Neiva</t>
  </si>
  <si>
    <t>PROGRAMA 3205 ORDENAMIENTO AMBIENTAL TERRITORIAL - PROYECTO 320501 Fortalecimiento de los procesos de planificación y ordenamiento territorial</t>
  </si>
  <si>
    <t xml:space="preserve">PLANEACIÓN </t>
  </si>
  <si>
    <t>jfestupinan@cam-gov.co</t>
  </si>
  <si>
    <t>CAM Norte</t>
  </si>
  <si>
    <t>Corhuila Prado Alto</t>
  </si>
  <si>
    <t>Alcaldía de Neiva</t>
  </si>
  <si>
    <t>819428E 864368N</t>
  </si>
  <si>
    <t>816701E 534017N</t>
  </si>
  <si>
    <t>PROGRAMA 3204 GESTION DEL CONOCIMIENTO Y LA INFORMACIÓN AMBIENTAL - PROYECTO 320401 Información y conocimiento ambiental</t>
  </si>
  <si>
    <t>PROGRAMA 3208 EDUCACIÓN AMBIENTAL - Proyecto 320801 Educación y Cultura Ambiental</t>
  </si>
  <si>
    <t>Subdirección de Gestión Ambiental</t>
  </si>
  <si>
    <t>Carrera 1 No. 60 - 79</t>
  </si>
  <si>
    <t xml:space="preserve">Adriana Arias </t>
  </si>
  <si>
    <t>aarias@cam.gov.co</t>
  </si>
  <si>
    <t>Ejecución de acciones de educación ambiental en los 37 municipios del Huila</t>
  </si>
  <si>
    <t>Talleres de fortalecimiento de capacidades en OT y Cambio Climático .</t>
  </si>
  <si>
    <t>Centro (Garzón, Altamira, Gigante, Suaza, Tarqui, Agrado, Pital). Sur (Pitalito, Acevedo, Isnos, Timaná,Saladoblanco). Occidente (La Plata, Paicol, Nátaga, Tesalia, La Argentina)</t>
  </si>
  <si>
    <t>Se desarrollaron talleres en las cuatro territoriales también a los profesionales de la CAM</t>
  </si>
  <si>
    <t>Acevedo, Agrado, Aipe, Algeciras, Altamira, Baraya, Campoalegre, Colombia, Elías, Garzón, Gigante, Guadalupe, Hobo, Iquira, Isnos, La Argentina, La Plata, Nátaga, Neiva, Oporapa, Paicol, Palermo, Palestina, Pital, Pitalito, Rivera, Saladoblanco, San Agustín,  Santa María, Suaza, Tarqui, Tello, Teruel, Tesalia, Timaná, Villavieja, Yaguará</t>
  </si>
  <si>
    <t>Esta MTA es liderada desde la Gobernación del Huila, siendo la CAM un aliado estratégico, se invita a los 37 entes territoriales de manera virtual mensualmente.</t>
  </si>
  <si>
    <t>Conferencia: Gestión del riesgo con enfoque climático para la prevención ante la desertificación y la sequía</t>
  </si>
  <si>
    <t>Pitalito, Neiva, Campoalegre, Iquira, Santa María, Colombia, Isnos, Palermo, Teruel, Guadalupe, La Plata, Acevedo, Hobo, Gobernación del Huila</t>
  </si>
  <si>
    <t>Evento liderado desde la Oficina de Gestión del Riesgo de la Gobernación del Huila y la CAM. Número total de participantes 59 profesionales de todo el departamento</t>
  </si>
  <si>
    <t>Primer seminario en contra del Cambio Climático en el municipio de Neiva</t>
  </si>
  <si>
    <t>Neiva</t>
  </si>
  <si>
    <t>Evento liderado por  Corhuila- Alcaldía de Neiva y Alfa Estéreo, con el apoyo de la CAM, transmitido por FacebookLive</t>
  </si>
  <si>
    <t>Talleres 1 y 2 Temas de Cambio Climático</t>
  </si>
  <si>
    <t>Hobo y Gigante</t>
  </si>
  <si>
    <t>Organizado por el NRCOA con el apoyo directo de la CAM, en donde participaron 15 profesionales de las alcaldías de Hobo y Gigante, además de la Oficina de Gestión del Riesgo de la Gobernación, del Comité de Ganaderos del Huila y de la CAM</t>
  </si>
  <si>
    <t xml:space="preserve">Talleres de fortalecimiento de capacidades en Cambio Climático </t>
  </si>
  <si>
    <t>Oporapa, Campoalegre, Nátaga, Paicol, Tesalia</t>
  </si>
  <si>
    <t>Solicitado directamente por los municipios de manera presencial</t>
  </si>
  <si>
    <t>Participación de la Mesa Técnica Agroclimática y divulgación continua de las condiciones climáticas en el departamento del Huila</t>
  </si>
  <si>
    <t>Se realizó promoción y participación de al menos 55 eventos realizados de manera virtual en Cambio Climático con los enlaces de los 37 municipios y otros profesionales de diferentes sectores</t>
  </si>
  <si>
    <t xml:space="preserve">Reuniones de asesoria </t>
  </si>
  <si>
    <t xml:space="preserve">Acevedo
Agrado
Aipe
Algeciras
Altamira
Baraya 
Campoalegre 
Colombia 
Elias
Garzón 
Gigante
Guadalupe
Hobo
Iquira
Isnos
La Agentina
La Plata
Nataga
Neiva
Oporapa
Paicol
Palermo
Palestina
Pital
Pitalito
Rivera
Saladoblanco
San Agustín 
Santa María 
Suaza
Tarqui
Tello
Teruel 
Tesalia
Timaná
Villavieja 
Yaguara 
</t>
  </si>
  <si>
    <t>Acompañamiento técnico en las inclusiones del componente ambiental en los POT</t>
  </si>
  <si>
    <t xml:space="preserve">Seguimiento técnico  a los POT </t>
  </si>
  <si>
    <t>Suministro de información ambiental en los procesos de revisión y ajuste de los POT</t>
  </si>
  <si>
    <t>Mineras</t>
  </si>
  <si>
    <t>Rellenos sanitarios</t>
  </si>
  <si>
    <t>Respel</t>
  </si>
  <si>
    <t>Reservorio</t>
  </si>
  <si>
    <t>Red Vial</t>
  </si>
  <si>
    <t xml:space="preserve"> Apoyo técnico a los sectores productivos </t>
  </si>
  <si>
    <t>Construcción de agendas sectoriales conjuntas y seguimiento al cumplimiento de planes operativos</t>
  </si>
  <si>
    <t>Cacao, ganaderos, porcícola, piscícola,  guadua/bambú, ladrilleros</t>
  </si>
  <si>
    <t xml:space="preserve">Adquisición de material vegetal </t>
  </si>
  <si>
    <t xml:space="preserve">Material vegetal para apoyo a sectores productivos </t>
  </si>
  <si>
    <t>Manejo y uso eficiente recurso hidríco y aprovechamiento de residuos generados en actividades productivas</t>
  </si>
  <si>
    <t>Cacao, ganaderos, porcícola</t>
  </si>
  <si>
    <t>Implementación y/o fortalecimiento de apiarios</t>
  </si>
  <si>
    <t>Seguimiento a los proyectos apoyados</t>
  </si>
  <si>
    <t>Cacao, café</t>
  </si>
  <si>
    <t>Ejecución de proyectos piloto y construcción de sistemas de descontaminación de fuentes hídricas para la reconversión en sectores productivos</t>
  </si>
  <si>
    <t>Río Ceibas, río Loro y otros directos al Magdalena</t>
  </si>
  <si>
    <t>Ejecución POMCA río Ceibas</t>
  </si>
  <si>
    <t>Ejecución POMCA río Guarapas</t>
  </si>
  <si>
    <t>Ejecución POMCA río Suaza</t>
  </si>
  <si>
    <t>Recuperación</t>
  </si>
  <si>
    <t>Linea Estratégica 1. Uso y aprovechamiento de la oferta natural para el desarrollo sostenible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</si>
  <si>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</si>
  <si>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</si>
  <si>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</si>
  <si>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Suscripción de cuatro agendas sectoriales para la produccion y consumo sostenible con los subsectores ladrillero, cacautero, ganadero, guadua y bamboo y acuerdo de voluntades con Corpohass; ejecución de sus planes operativos</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</si>
  <si>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</si>
  <si>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</si>
  <si>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Global</t>
  </si>
  <si>
    <t>Gastos soportes de la gestión</t>
  </si>
  <si>
    <t>Proyecto 320102 -Negocios verdes</t>
  </si>
  <si>
    <t>Implementación del Programa Regional de Negocios Verdes por la autoridad ambiental (IM 20)</t>
  </si>
  <si>
    <t>204 empresas activas, 102 priorizadas dentro del proceso de verificaición del Ministerio; 120 Empresas participantes en 18 eventos Regionales y Nacionales</t>
  </si>
  <si>
    <t>29 Flujos totales de la asistencia oficial al desarrollo para el sector agrícola (asistencia oficial para el desarrollo, además de otros flujos oficiales)</t>
  </si>
  <si>
    <t>Proyecto 320103 - Control y vigilancia al desarrollo sectorial sostenible</t>
  </si>
  <si>
    <t>Porcentaje de Planes de Gestión Integral de Residuos Sólidos (PGIRS) con seguimiento a metas de aprovechamiento (IM 17)</t>
  </si>
  <si>
    <t xml:space="preserve">Seguimiento a PGIRS de los Municipios </t>
  </si>
  <si>
    <t>35 Grado de aplicación de la ordenación integrada de los recursos hídricos (0-100)</t>
  </si>
  <si>
    <t xml:space="preserve">Porcentaje de asistencia técnica, seguimiento y control a generadores de residuos o desechos peligrosos – RESPEL y especiales </t>
  </si>
  <si>
    <t>Seguimiento a generadores RESPEL</t>
  </si>
  <si>
    <t>Porcentaje de autorizaciones ambientales con seguimiento (IM 22)</t>
  </si>
  <si>
    <t>Cumplimiento en el Indicador establecido en el Plan de Acción para el seguimiento Autorizaciones Ambientales</t>
  </si>
  <si>
    <t>Tiempo promedio de trámite para la resolución de autorizaciones ambientales otorgadas por la Corporación. (IM 21)</t>
  </si>
  <si>
    <t>Dias</t>
  </si>
  <si>
    <t>Se cumple con los términos de Ley</t>
  </si>
  <si>
    <t>Porcentaje de solicitudes de licencias y permisos ambientales resueltos</t>
  </si>
  <si>
    <t>Se atienden las solicitudes de licencias y permisos ambientales</t>
  </si>
  <si>
    <t>Porcentaje de procesos sancionatorios resueltos (IM 23)</t>
  </si>
  <si>
    <t>Se atienden las denuncias por presuntas infracciones ambientales que se radican en la Corporación</t>
  </si>
  <si>
    <t>Fuentes móviles de emisiones atmosféricas (vía pública y empresas transportadoras - Laboratorio de fuentes móviles) con seguimiento, monitoreo y control</t>
  </si>
  <si>
    <t>Unidad</t>
  </si>
  <si>
    <t>Se realiza control y monitore a Fuentes Móviles</t>
  </si>
  <si>
    <t>Red de vigilancia y monitoreo de la calidad del aire implementada</t>
  </si>
  <si>
    <t xml:space="preserve">La CAM ha implementado la red de vigilancia y monitoreo de la calidad del aire </t>
  </si>
  <si>
    <t>Mapas de ruido y planes de descontaminación actualizados</t>
  </si>
  <si>
    <t>Para el Municipio de Neiva</t>
  </si>
  <si>
    <t>Generadores y gestores de Residuos de Construcción y Demolición - RCD con seguimiento</t>
  </si>
  <si>
    <t>Se realizó seguimiento a los Generadores</t>
  </si>
  <si>
    <t>Empresas obligadas a conformar el Departamento de Gestión Ambiental con seguimiento</t>
  </si>
  <si>
    <t>Se realizó seguimiento a las Emrpesas con Departamento de Gestión Ambiental</t>
  </si>
  <si>
    <t>Gestión, Operación, Administración y Promoción del Proyecto apoyados</t>
  </si>
  <si>
    <t>Linea Estratégica 2. Gestión integral de áreas protegidas y de su biodiversidad hacia la consolidación del SIRAP</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</si>
  <si>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</si>
  <si>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</si>
  <si>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</si>
  <si>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Se apoyaron iniciativas para la constitución de reservas con asesoria, cartografía; igualmente se apoyaron reservas ya constituidas</t>
  </si>
  <si>
    <t>5 Asistencia oficial para el desarrollo y gasto público en la conservación y el uso sostenible de la biodiversidad y de los ecosistemas</t>
  </si>
  <si>
    <t>No. ecosistemas compartidos planificados y/o gestionados por la Corporación</t>
  </si>
  <si>
    <t>Trabajo conjunto con Corporaciones vecinas</t>
  </si>
  <si>
    <t>Desarrollo de caracterizaciones de la biodiversidad apoyadas en grupos de monitoreso constituidos</t>
  </si>
  <si>
    <t xml:space="preserve">No. De estudios formulados  y/o actualizados de planes de manejo ambiental (PMA) de áreas protegidas </t>
  </si>
  <si>
    <t>Adopción del PMA del corredor biológico. Formulación PMA del DRMI Cerro Banderas Ojo Blanco y PNR Siberia-Ceibas. Aprestamiento de tres Planes más</t>
  </si>
  <si>
    <t>% de estudios elaborados  en ejecución de la Política Ambiental</t>
  </si>
  <si>
    <t>Avances en propuesta de zonificacion y acciones de manejo de Páramos y estudios de humedales</t>
  </si>
  <si>
    <t>Porcentaje de especies  invasoras con medidas de prevención, control y manejo en ejecución (IM 14)</t>
  </si>
  <si>
    <t>Jornadas técnicas para atender denuncias ciudadanasy sensibilización</t>
  </si>
  <si>
    <t>Porcentaje de áreas protegidas con planes de manejo en ejecución (IM 12)</t>
  </si>
  <si>
    <t>10 áreas naturales regionales con ejecución de acciones conforme a sus planes de manejo ambiental</t>
  </si>
  <si>
    <t>Porcentaje de áreas de ecosistemas en restauración, rehabilitación y reforestación (IM 15)</t>
  </si>
  <si>
    <t>Gestión en ecosistemas de bosque seco tropical y humedales</t>
  </si>
  <si>
    <t>Porcentaje de especies amenazadas con medidas de conservación y manejo en ejecución (IM 13)</t>
  </si>
  <si>
    <t>Trabajo conjunto con grupos de monitoreo comunitario, adopción del plan para el reocnocimiento de especies focales que se consideran valores naturales de especial manejo y protección</t>
  </si>
  <si>
    <t>Proyecto 320202 - Control, seguimiento y monitoreo al uso y manejo de recursos de la oferta natural</t>
  </si>
  <si>
    <t>No. estrategias de control implementadas para extracción  ilegal de los recursos naturales. RED DE CONTROL AMBIENTAL RECAM</t>
  </si>
  <si>
    <t>Una red que trabaja en coordinación con la fuerza publica y realiza operativos de seguinmiento y control en ejercicio de la autoridad ambiental</t>
  </si>
  <si>
    <t>Estrategias de control a la deforestacion y conservacion y uso sostenible de los bosques en el departamento del Huila implementada</t>
  </si>
  <si>
    <t>Acuerdo intersectorial por la madera legal en el Huila y Gobernanza forestal</t>
  </si>
  <si>
    <t>Estrategia para la preservación, conservación, rehabilitación y/o reintroducción, control y seguimiento a la fauna silvestre formulada e implementada</t>
  </si>
  <si>
    <t>Operación del centro de atención y valoración de la fauna en Teruel y hogares de paso en Neiva y Pitalito</t>
  </si>
  <si>
    <t>Proyecto 320203 - Restauración, reforestación y protección de ecosistemas estratégicos en cuencas hidrográficas</t>
  </si>
  <si>
    <t>Porcentaje de suelos degradados en recuperación o rehabilitacón (IM 8)</t>
  </si>
  <si>
    <t>Recuperación de predio afectado por incendio forestal y otras acciones para la rehabilitación de suelos</t>
  </si>
  <si>
    <t>Porcentaje de áreas reforestadas gestionadas y con mantenimiento para la protección de cuencas abastecedoras</t>
  </si>
  <si>
    <t>Acciones adelantadas en convenio con Conservación Internacional</t>
  </si>
  <si>
    <t xml:space="preserve">Ha. revegetalizadas naturalmente para la protección de cuencas abastecedoras </t>
  </si>
  <si>
    <t>Hectárea</t>
  </si>
  <si>
    <t>Aislamiento realizado en convenio con Coservacion Internacional y El Municipio de Pitalito</t>
  </si>
  <si>
    <t>Porcentaje de áreas revegetalizadas naturalmente para la protección de cuencas abastecedoras con mantenimiento</t>
  </si>
  <si>
    <t>Se cumplió con la meta prevista</t>
  </si>
  <si>
    <t>Ha. adquiridas y administradas para la restauración  y conservación de áreas estratégicas en cuencas hidrográficas abastecedoras de acueductos municipales y/o veredales</t>
  </si>
  <si>
    <t>Hectáres aduiridas en el Municipio de Acevedo. Otros proyectos recibidos de las Administraciones Municiples no cumplieron con los requisitos legales que permitieran demostrar el saneamiento de los predios ha adquirir</t>
  </si>
  <si>
    <t>Programa 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</si>
  <si>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</si>
  <si>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</si>
  <si>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Cosntrucción de hornillas ecoeficientes</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</si>
  <si>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</si>
  <si>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</si>
  <si>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Municipios del Huila asesorados, a quienes se les brindó capacitación en las cuatro Direcciones Territoriales</t>
  </si>
  <si>
    <t>Linea Estratégica 3. Gestión integral del recurso hídrico, suelo, aire y bosque para su adecuado aprovechamiento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</si>
  <si>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</si>
  <si>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</si>
  <si>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</si>
  <si>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Se avanzó en el porcentaje propuesto en el porceso de formulación del Plan de Manejo de la Microcuenca Yaguilga (fase de aprestamietno y parte del diagnóstico)</t>
  </si>
  <si>
    <t>Porcentaje de Planes de Ordenación y Manejo de Cuencas (POMCAS), Planes de Manejo de Acuíferos (PMA) y Planes de Manejo de Microcuencas (PMM) en ejecución (IM 6)</t>
  </si>
  <si>
    <t xml:space="preserve">Se llevaron a cabo inversiones en las Cuencas y Microcuencas de acuerdo con sus planes de ordenación y manejo </t>
  </si>
  <si>
    <t>No.  convenios  para cofinanciar la construcción  y seguimiento a proyectos de saneamiento ambiental hídrico como: interceptores, emisarios finales,  sistemas de tratamiento de aguas residuales domésticas y/o estudios y diseños asociados a estas obras</t>
  </si>
  <si>
    <t>Se realizó la adición al Convenio Macro (Plan Departamental de Aguas con seguimiento a los proyectos en curso)</t>
  </si>
  <si>
    <t>Proyecto 320302 - Administración del recurso hídrico</t>
  </si>
  <si>
    <t>Porcentaje de Programas de Uso Eficiente y Ahorro del Agua (PUEAA) con seguimiento (IM 5)</t>
  </si>
  <si>
    <t>Se efectuó seguimiento a los PUEAA de los Municipios, se realziao revisión y ajuste d elos formatos que contiene los lineamientos mínimos para la presentación de los programas</t>
  </si>
  <si>
    <t>Porcentaje de Planes de Saneamiento y Manejo de Vertimientos –PSMV- con seguimiento (IM 3)</t>
  </si>
  <si>
    <t>Se realizó seguimiento a los PSMV de los Municipios del Departamento</t>
  </si>
  <si>
    <t>Porcentaje de cuerpos de agua con reglamentación por uso de las aguas (IM 4)</t>
  </si>
  <si>
    <t>Mediante Resolucion 3946 se regalmentó la corriente Tunel y La Guagua, reglamentación de la corriente de La Rivera</t>
  </si>
  <si>
    <t>Porcentaje de cuerpos de agua con plan de ordenamiento del recurso hídrico (PORH) adoptados (IM 2)</t>
  </si>
  <si>
    <t>Adopción del PORH del Rio Tunel y La Quebrada La Guagua. Formulación del PORH de las corrientes: La Chorrera y El Chuscal</t>
  </si>
  <si>
    <t>Implementación del Programa Institucional Regional de monitoreo del agua - PIRMA en aguas superficial y subterráneas</t>
  </si>
  <si>
    <t>Se avanzó en la ejecución del Plan operativo de la vigencia</t>
  </si>
  <si>
    <t>Estudios Ambientales del recurso hídrico Evaluación Regional del Agua - ERA) elaborados</t>
  </si>
  <si>
    <t>Sin meta para la vigencia</t>
  </si>
  <si>
    <t>Porcentaje de ejecución de acciones en gestión ambiental urbana (IM 19)</t>
  </si>
  <si>
    <t>Acotamiento de rondas hídricas de los cascos urbanos de los Municipios de Suaza, Isnos, Elías, Tello y Tesalia y siembra de árboles en cascos urbanos</t>
  </si>
  <si>
    <t>Linea Estratégica 4. Fortalecimiento institucional base para la planificación ambiental y la gestión territorial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</si>
  <si>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</si>
  <si>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</si>
  <si>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</si>
  <si>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Registro de los actos administrativos  en el sistema de información de tramites ambientales</t>
  </si>
  <si>
    <t>Porcentaje de actualización y reporte de la información en el SIAC (IM 26)</t>
  </si>
  <si>
    <t>Se registraron en los aplicativos el 100% de los reportes recibidos</t>
  </si>
  <si>
    <t>Programa 3205 -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</si>
  <si>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</si>
  <si>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</si>
  <si>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Se brindó asesoria a los Municipios del departemaneto del Huila,  se concertó en aspectos ambiental el PBOT  de Rivera</t>
  </si>
  <si>
    <t>Apoyo a la Gestión, Operación, Administración y Promoción del Proyecto</t>
  </si>
  <si>
    <t>Proyecto 320502 Gestión en conocimiento y reducción del  riesgo de desastres</t>
  </si>
  <si>
    <t>Conocimiento del riesgo de desastres gestionado</t>
  </si>
  <si>
    <t>Estudios de AVR de Gigante, Hobo, Ooporapa, Paicol y el Pital, socializados y entregados a los Municipios interesados. Avanzan los estudios de AVR de los Municipios de Suaza, Isnos, Elías, Tello y Tesalia. Se prestó asistencia técnica a los municipios en situaciones de emergencia.</t>
  </si>
  <si>
    <t>Reducción del Riesgo de desastres Gestionado</t>
  </si>
  <si>
    <t>Se inicio la ejecución del Convenio con el Municipio de Suaza para adelantar acciones de dragado, limpieza y descalce de dos sitios críticos en el Rio Suaza</t>
  </si>
  <si>
    <t>Proyecto 320503 Gestión ambiental con comunidades étnicas</t>
  </si>
  <si>
    <t>Comunidades Indígenas apoyadas en temas de competencia de la Corporación</t>
  </si>
  <si>
    <t>Se apoyaron 16 comunidades indígenas con el desarrollo de encuentros, actividades de socialización e implementación de Tul Tradicional, entre otros</t>
  </si>
  <si>
    <t>52 Ingreso promedio de los productores de alimentos a pequeña escala, por sexo y condición indígena</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</si>
  <si>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</si>
  <si>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</si>
  <si>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</si>
  <si>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Se adelantan las obras de canalziación del Rio Timaná, que incluye la construcción de un dique o muro de protección</t>
  </si>
  <si>
    <t>Programa 3208 Educación ambiental</t>
  </si>
  <si>
    <t>Proyecto 320801 Educación  y cultura ambiental</t>
  </si>
  <si>
    <t>Ejecución de acciones en Educación Ambiental (IM 27)</t>
  </si>
  <si>
    <t>Se adelantaron las accione previstas con celebración de fechas especiales, asesoria para la formulación de PRAES y PROCEDAS, en este ultimo caso con convocatoria para premiar los mejores. Caracterización de organizaciones ambientales y fortalecimiento de CIDEAS, entre otros</t>
  </si>
  <si>
    <t>160 Proporción de indicadores de desarrollo sostenible producidos a nivel nacional, con pleno desglose cuando sea pertinente a la meta, de conformidad con los Principios Fundamentales de las Estadísticas Oficiales</t>
  </si>
  <si>
    <t>Programa 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</si>
  <si>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</si>
  <si>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</si>
  <si>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Se actualizaron porcedimientos conforme a la nueva estructura organizacional, se aprobaron planes relacionados con las TICs y se realizó auditoria interna y se recibió auditoria externa con recertificación de la Entidad en las normas ISO 9001 2015 e ISO 14001</t>
  </si>
  <si>
    <t>Porcentaje de la Política de servicio al ciudadano implementada</t>
  </si>
  <si>
    <t>Se ha mantenido actualizada la página web institucional, a través del profesional universitario se viene ejecutando la Politica formulada en el 2020</t>
  </si>
  <si>
    <t>Porcentaje de actualización e implementación del Plan Estratégico Tecnológico de la CAM para el período 2020-2023</t>
  </si>
  <si>
    <t>Se contó con el outsorcing de sistemas para la adminsitracón de la plataforma tecnológica con fortalecimiento de la infraestructura en términos de software y hardware</t>
  </si>
  <si>
    <t xml:space="preserve">Porcentaje de actualización e Implementacion del programa de gestión documental  </t>
  </si>
  <si>
    <t>Apoyo a la labor archivística en las Direcciones Territoriales</t>
  </si>
  <si>
    <t>Porcentaje de sedes diseñadas y/o construidas y/o adecuadas, como ejemplo de sostenibilidad ambiental y armonía con el ambiente</t>
  </si>
  <si>
    <t>Contratación de la construcción de la sede territorial centro</t>
  </si>
  <si>
    <t xml:space="preserve">*En el Proyecto 320504: GESTIÓN DEL CONOCIMIENTO Y REDUCCIÓN DEL RIESGO DE DESASTRES-PASIVO EXIGIBLE VIGENCIAS EXPIRADAS los $2.436.712.259 No se puede constituir Reserva presupuestal por cuanto corresponde a vigencias expiradas </t>
  </si>
  <si>
    <t>Convenios</t>
  </si>
  <si>
    <t>TOTAL GASTOS DE INVERSIÓN</t>
  </si>
  <si>
    <t xml:space="preserve">PROGRAMA 1. GESTIÓN Y CONSERVACION DE LA RIQUEZA NATURAL </t>
  </si>
  <si>
    <t>Objetivo</t>
  </si>
  <si>
    <t>PROGRAMA 2. CONSERVACIÓN DE LOS RECURSOS NATURALES EN EL DESARROLLO SECTORIAL PRODUCTIVO</t>
  </si>
  <si>
    <t>Proyecto: 02-0900-01 Desarrollo Sectorial Sostenible</t>
  </si>
  <si>
    <t>Proyecto : 02-900-02 Negocios Verdes</t>
  </si>
  <si>
    <t>3. DESARROLLO TERRITORIAL SOSTENIBLE Y ADAPTACIÓN AL CAMBIO CLIMÁTICO</t>
  </si>
  <si>
    <t>012</t>
  </si>
  <si>
    <t>4. INSTITUCIÓN AMBIENTAL MODERNA Y GENERACIÓN DE CAPACIDADES</t>
  </si>
  <si>
    <t>TOTAL INVERSION</t>
  </si>
  <si>
    <t xml:space="preserve">PROGRAMA 3201: FORTALECIMIENTO DEL DESEMPEÑO AMBIENTAL DE LOS  SECTORES PRODUCTIVOS </t>
  </si>
  <si>
    <t>320101.  Desarrollo sectorial sostenible</t>
  </si>
  <si>
    <t xml:space="preserve">320102.  Negocios verdes </t>
  </si>
  <si>
    <t>320103.  Control y vigilancia al desarrollo sectorial sostenible</t>
  </si>
  <si>
    <t>PROGRAMA 3202: CONSERVACION DE LA BIODIVERSIDAD Y SUS SERVICIOS ECOSISTEMICOS</t>
  </si>
  <si>
    <t>320201  Gestión integral de la biodiversidad y sus servicios ecosistémicos</t>
  </si>
  <si>
    <t>320202.  Control, seguimiento y monitoreo al uso y manejo de recursos de la oferta natural</t>
  </si>
  <si>
    <t>320203,  Restauración, reforestación y protección de ecosistemas estratégicos en cuencas hidrográficas</t>
  </si>
  <si>
    <t>PROGRAMA 3203: GESTIÓN INTEGRAL DEL RECURSO HÍDRICO.</t>
  </si>
  <si>
    <t>320301.  Conservación y uso eficiente del recurso hídrico</t>
  </si>
  <si>
    <t xml:space="preserve">320302. Administración del recurso hidrico </t>
  </si>
  <si>
    <t>PROGRAMA 3204 GESTIÓN DE LA INFORMACIÓN Y EL CONOCIMIENTO AMBIENTAL</t>
  </si>
  <si>
    <t>320401.  Información y conocimiento ambiental</t>
  </si>
  <si>
    <t>PROGRAMA 3205 ORDENAMIENTO AMBIENTAL TERRITORIAL.</t>
  </si>
  <si>
    <t>320501.  Fortalecimiento de los procesos de ordenamiento y planificación territorial</t>
  </si>
  <si>
    <t>320502.  Gestión del conocimiento y reducción del  riesgo de desastres</t>
  </si>
  <si>
    <t>320503.  Gestión ambiental con comunidades étnicas</t>
  </si>
  <si>
    <t>320504. Gestión del conocimiento y reducción del riesgo de desastres-pasivo exigible vigencias expiradas</t>
  </si>
  <si>
    <t xml:space="preserve">PROYECTO 320601: GESTIÓN DEL CAMBIO CLIMÁTICO </t>
  </si>
  <si>
    <t>320601.  Gestión del cambio climático</t>
  </si>
  <si>
    <t>PROGRAMA: 3208 EDUCACIÓN AMBIENTAL</t>
  </si>
  <si>
    <t>320801.  Educación y cultura ambiental</t>
  </si>
  <si>
    <t>PROGRAMA  3299: FORTALECIMIENTO DE LA GESTIÓN Y DIRECCIÓN DEL SECTOR AMBIENTE Y DESARROLLO SOSTENIBLE</t>
  </si>
  <si>
    <t>329901. Fortalecimiento institucional para la gestión ambiental</t>
  </si>
  <si>
    <t>TOTAL PROYECTOS ARMONIZACION</t>
  </si>
  <si>
    <t xml:space="preserve">TOTAL PROYECTOS INVERSION </t>
  </si>
  <si>
    <t>No. de áreas estratégicas con desarrollo de actividades de investigacion-monitoreo y estudios de caracterización de la biodiversidad con participación comunitaria</t>
  </si>
  <si>
    <t>Construcción de perchas, adecuación de refugios de fauna, aislamiento, reforestación</t>
  </si>
  <si>
    <t>Investigación sobre pez basa</t>
  </si>
  <si>
    <t>Acotamiento de rondas hídricas, arborización zonas urbanas</t>
  </si>
  <si>
    <t>Planificación y ordenamiento ambiental en áreas urbanas</t>
  </si>
  <si>
    <t>Estudios AVR</t>
  </si>
  <si>
    <t>Gestión ambiental del riesgo</t>
  </si>
  <si>
    <t>Gestión de residuos sólidos</t>
  </si>
  <si>
    <t>Capacitación y sensibilización sobre aprovechamiento de residuos sólidos</t>
  </si>
  <si>
    <t>Prevención y control de la calidad del aire</t>
  </si>
  <si>
    <t>Calidad del aire</t>
  </si>
  <si>
    <t>Recuperación de rondas plantación de especies forestales</t>
  </si>
  <si>
    <t>Calidad de vida urbana</t>
  </si>
  <si>
    <t>DEICY MARTINA CABRERA OCHOA</t>
  </si>
  <si>
    <t>SUBDIRECCIÓN DE PLANEACIÓN Y ORDENAMIENTO TERRITORIAL</t>
  </si>
  <si>
    <t>SUBDIRECTORA DE PLANEACIÓN Y ORDENAMIENTO TERRITORIAL</t>
  </si>
  <si>
    <t xml:space="preserve">dcabrera@cam.gov.co; </t>
  </si>
  <si>
    <t>Verificación de empresas, asesoría, capacitación, apoyo en comercialización a través de participación en ferias, portafolio de servicios, diseño de imagen</t>
  </si>
  <si>
    <t>ACUERDO 09 DE 2020</t>
  </si>
  <si>
    <t>Revegetalización natural para la protección de cuencas abastecedoras</t>
  </si>
  <si>
    <t>Reforestación, incluye producción de material forestal y asistencia técnica</t>
  </si>
  <si>
    <t>Restauración</t>
  </si>
  <si>
    <t>EDISNEY SILVA</t>
  </si>
  <si>
    <t>IMG 15 Porcentaje de áreas de ecosistemas en restauración, rehabilitación y reforestación</t>
  </si>
  <si>
    <t>IMG 15Porcentaje de áreas de ecosistemas en restauración, rehabilitación y reforestación</t>
  </si>
  <si>
    <t>CORPORACIÓN AUTÓMA REGIONAL DEL ALTO MAGDALENA CAM</t>
  </si>
  <si>
    <t>RECURSOS VIGENCIA :   2021</t>
  </si>
  <si>
    <t>Ingresos Recursos Propios</t>
  </si>
  <si>
    <t>014</t>
  </si>
  <si>
    <t xml:space="preserve">Sobretasa ambiental </t>
  </si>
  <si>
    <t>Sobretasa ambiental - Urbano</t>
  </si>
  <si>
    <t>Ingresos provenientes de los municipios por concepto de sobretasa del impuesto predial</t>
  </si>
  <si>
    <t>Articulo 44 Ley 99 de 1993</t>
  </si>
  <si>
    <t>Sobretasa ambiental - Urbano-Vigencia actual</t>
  </si>
  <si>
    <t>Sobretasa ambiental - Urbano-Vigencia antarior</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</si>
  <si>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</si>
  <si>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</si>
  <si>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</si>
  <si>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</si>
  <si>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</si>
  <si>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</si>
  <si>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</si>
  <si>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</si>
  <si>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</si>
  <si>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</si>
  <si>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</si>
  <si>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Ingresos provenientes de la venta de energia de emgesa</t>
  </si>
  <si>
    <t>Articulo  45 Ley 99 de 1993</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</si>
  <si>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</si>
  <si>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</si>
  <si>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</si>
  <si>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</si>
  <si>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</si>
  <si>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</si>
  <si>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</si>
  <si>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</si>
  <si>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</si>
  <si>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</si>
  <si>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</si>
  <si>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</si>
  <si>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</si>
  <si>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</si>
  <si>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</si>
  <si>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 xml:space="preserve">Ingresos provenientes de levaluacion de licencias y otros permisos ambientales </t>
  </si>
  <si>
    <t>Articulo 46 Ley 99 de 1993</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</si>
  <si>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</si>
  <si>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</si>
  <si>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</si>
  <si>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</si>
  <si>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</si>
  <si>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Ingresos provenientes del seguimiento a las licencias otorgadas</t>
  </si>
  <si>
    <t>Seguimiento a licencias y trámites ambientales - Vigencia Actual</t>
  </si>
  <si>
    <t>Seguimiento a licencias y trámites ambientales - Vigencia Anterior</t>
  </si>
  <si>
    <t>Seguimiento a licencias y trámites ambientales - Rendimientos</t>
  </si>
  <si>
    <t>055</t>
  </si>
  <si>
    <t>Ingresos provenientes de la utilizacion del recurso agua</t>
  </si>
  <si>
    <t>Artticulo 43 Ley 99 de 1993</t>
  </si>
  <si>
    <t>Tasa por el uso del agua - Vigencia Actual</t>
  </si>
  <si>
    <t>Tasa por el uso del agua - Vigencia Anterior</t>
  </si>
  <si>
    <t>Tasa por el uso del agua - Recuperación de Cartera</t>
  </si>
  <si>
    <t>088</t>
  </si>
  <si>
    <t>Ingresos provenientes  de la compensacion por los vertimientos arrojados a las fuentes hidricas</t>
  </si>
  <si>
    <t>Articulo 42 Ley 99 de 1993</t>
  </si>
  <si>
    <t>Tasa retributiva -  Vigencia Actual</t>
  </si>
  <si>
    <t>Tasa retributiva - Vigencia Anterior</t>
  </si>
  <si>
    <t>Tasa retributiva - Recuperación de Cartera</t>
  </si>
  <si>
    <t>089</t>
  </si>
  <si>
    <t>Tasa por aprovechamiento forestal</t>
  </si>
  <si>
    <t>Ingresos provenientes de la compensacion por  talas forestales aprobadas</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</si>
  <si>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</si>
  <si>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</si>
  <si>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</si>
  <si>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</si>
  <si>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</si>
  <si>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</si>
  <si>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</si>
  <si>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</si>
  <si>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</si>
  <si>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</si>
  <si>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</si>
  <si>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</si>
  <si>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</si>
  <si>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</si>
  <si>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</si>
  <si>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</si>
  <si>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</si>
  <si>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</si>
  <si>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</si>
  <si>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</si>
  <si>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</si>
  <si>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</si>
  <si>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</si>
  <si>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Ingresos provenientes de sanciones por contravenciones ambientales</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</si>
  <si>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</si>
  <si>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</si>
  <si>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</si>
  <si>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</si>
  <si>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</si>
  <si>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</si>
  <si>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</si>
  <si>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</si>
  <si>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</si>
  <si>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</si>
  <si>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</si>
  <si>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</si>
  <si>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</si>
  <si>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</si>
  <si>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</si>
  <si>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</si>
  <si>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</si>
  <si>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</si>
  <si>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</si>
  <si>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</si>
  <si>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</si>
  <si>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</si>
  <si>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</si>
  <si>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</si>
  <si>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</si>
  <si>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</si>
  <si>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</si>
  <si>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</si>
  <si>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</si>
  <si>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</si>
  <si>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</si>
  <si>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</si>
  <si>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</si>
  <si>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</si>
  <si>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</si>
  <si>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</si>
  <si>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</si>
  <si>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</si>
  <si>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</si>
  <si>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</si>
  <si>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</si>
  <si>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</si>
  <si>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</si>
  <si>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</si>
  <si>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</si>
  <si>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</si>
  <si>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</si>
  <si>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</si>
  <si>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</si>
  <si>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</si>
  <si>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</si>
  <si>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</si>
  <si>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</si>
  <si>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</si>
  <si>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</si>
  <si>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</si>
  <si>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</si>
  <si>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</si>
  <si>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</si>
  <si>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</si>
  <si>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</si>
  <si>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</si>
  <si>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</si>
  <si>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</si>
  <si>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</si>
  <si>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</si>
  <si>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</si>
  <si>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</si>
  <si>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</si>
  <si>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</si>
  <si>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</si>
  <si>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Ingresos provei¿nientes de los Municipios por concepto de contribuciones del porcentaje del recaudo predial</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</si>
  <si>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</si>
  <si>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</si>
  <si>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</si>
  <si>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</si>
  <si>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</si>
  <si>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</si>
  <si>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</si>
  <si>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</si>
  <si>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</si>
  <si>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</si>
  <si>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</si>
  <si>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</si>
  <si>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</si>
  <si>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</si>
  <si>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</si>
  <si>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</si>
  <si>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</si>
  <si>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</si>
  <si>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</si>
  <si>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</si>
  <si>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</si>
  <si>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</si>
  <si>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</si>
  <si>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</si>
  <si>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</si>
  <si>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</si>
  <si>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</si>
  <si>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</si>
  <si>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</si>
  <si>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</si>
  <si>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</si>
  <si>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</si>
  <si>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</si>
  <si>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</si>
  <si>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</si>
  <si>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</si>
  <si>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</si>
  <si>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</si>
  <si>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</si>
  <si>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</si>
  <si>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</si>
  <si>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</si>
  <si>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</si>
  <si>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</si>
  <si>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</si>
  <si>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</si>
  <si>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</si>
  <si>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</si>
  <si>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</si>
  <si>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</si>
  <si>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</si>
  <si>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</si>
  <si>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</si>
  <si>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</si>
  <si>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</si>
  <si>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</si>
  <si>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</si>
  <si>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</si>
  <si>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</si>
  <si>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</si>
  <si>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</si>
  <si>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</si>
  <si>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</si>
  <si>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</si>
  <si>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</si>
  <si>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</si>
  <si>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</si>
  <si>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</si>
  <si>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</si>
  <si>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</si>
  <si>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</si>
  <si>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</si>
  <si>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</si>
  <si>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</si>
  <si>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</si>
  <si>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</si>
  <si>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</si>
  <si>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</si>
  <si>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</si>
  <si>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</si>
  <si>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</si>
  <si>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</si>
  <si>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</si>
  <si>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</si>
  <si>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</si>
  <si>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</si>
  <si>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</si>
  <si>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</si>
  <si>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</si>
  <si>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</si>
  <si>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</si>
  <si>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</si>
  <si>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</si>
  <si>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</si>
  <si>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</si>
  <si>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</si>
  <si>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</si>
  <si>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</si>
  <si>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</si>
  <si>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</si>
  <si>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</si>
  <si>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</si>
  <si>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</si>
  <si>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</si>
  <si>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</si>
  <si>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</si>
  <si>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</si>
  <si>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</si>
  <si>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</si>
  <si>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</si>
  <si>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</si>
  <si>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</si>
  <si>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</si>
  <si>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</si>
  <si>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</si>
  <si>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</si>
  <si>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</si>
  <si>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</si>
  <si>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</si>
  <si>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</si>
  <si>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</si>
  <si>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Retributiba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</si>
  <si>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</si>
  <si>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</si>
  <si>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</si>
  <si>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</si>
  <si>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15</t>
  </si>
  <si>
    <t>Depósitos - Salvoconducto Unico Nacional</t>
  </si>
  <si>
    <t>16</t>
  </si>
  <si>
    <t>Depósitos - Multas ambientales</t>
  </si>
  <si>
    <t>17</t>
  </si>
  <si>
    <t>Depósitos - Intereses de mora multas y sanciones</t>
  </si>
  <si>
    <t>18</t>
  </si>
  <si>
    <t>Depósitos - Venta de bienes y servicios</t>
  </si>
  <si>
    <t>19</t>
  </si>
  <si>
    <t>Depósitos - Participación ambiental en el porcentaje de recaudo del impuesto predial</t>
  </si>
  <si>
    <t>20</t>
  </si>
  <si>
    <t>Depósitos - Participación de intereses de mora al porcentaje de recaudo del impuesto predial.</t>
  </si>
  <si>
    <t>21</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</si>
  <si>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</si>
  <si>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</si>
  <si>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</si>
  <si>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</si>
  <si>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</si>
  <si>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</si>
  <si>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</si>
  <si>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</si>
  <si>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</si>
  <si>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</si>
  <si>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</si>
  <si>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</si>
  <si>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</si>
  <si>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</si>
  <si>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</si>
  <si>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</si>
  <si>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</si>
  <si>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</si>
  <si>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</si>
  <si>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</si>
  <si>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</si>
  <si>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</si>
  <si>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</si>
  <si>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</si>
  <si>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</si>
  <si>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</si>
  <si>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</si>
  <si>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</si>
  <si>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</si>
  <si>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</si>
  <si>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</si>
  <si>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</si>
  <si>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</si>
  <si>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</si>
  <si>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</si>
  <si>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</si>
  <si>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</si>
  <si>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</si>
  <si>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</si>
  <si>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</si>
  <si>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</si>
  <si>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</si>
  <si>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</si>
  <si>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</si>
  <si>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</si>
  <si>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</si>
  <si>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</si>
  <si>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</si>
  <si>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</si>
  <si>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</si>
  <si>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</si>
  <si>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</si>
  <si>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</si>
  <si>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</si>
  <si>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</si>
  <si>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</si>
  <si>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</si>
  <si>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Ingresos provenientes de los convenios con los municipios</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</si>
  <si>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</si>
  <si>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</si>
  <si>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</si>
  <si>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</si>
  <si>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</si>
  <si>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</si>
  <si>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</si>
  <si>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</si>
  <si>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</si>
  <si>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</si>
  <si>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</si>
  <si>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</si>
  <si>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</si>
  <si>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</si>
  <si>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</si>
  <si>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</si>
  <si>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</si>
  <si>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</si>
  <si>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</si>
  <si>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</si>
  <si>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</si>
  <si>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</si>
  <si>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</si>
  <si>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</si>
  <si>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</si>
  <si>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</si>
  <si>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</si>
  <si>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</si>
  <si>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</si>
  <si>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</si>
  <si>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</si>
  <si>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</si>
  <si>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</si>
  <si>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</si>
  <si>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</si>
  <si>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</si>
  <si>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</si>
  <si>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</si>
  <si>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</si>
  <si>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</si>
  <si>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</si>
  <si>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</si>
  <si>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</si>
  <si>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</si>
  <si>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</si>
  <si>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</si>
  <si>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</si>
  <si>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</si>
  <si>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</si>
  <si>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</si>
  <si>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</si>
  <si>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</si>
  <si>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</si>
  <si>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</si>
  <si>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</si>
  <si>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</si>
  <si>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</si>
  <si>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</si>
  <si>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</si>
  <si>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</si>
  <si>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</si>
  <si>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</si>
  <si>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</si>
  <si>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</si>
  <si>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</si>
  <si>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</si>
  <si>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</si>
  <si>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</si>
  <si>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</si>
  <si>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</si>
  <si>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</si>
  <si>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</si>
  <si>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</si>
  <si>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</si>
  <si>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</si>
  <si>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</si>
  <si>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</si>
  <si>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</si>
  <si>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</si>
  <si>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</si>
  <si>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</si>
  <si>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</si>
  <si>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</si>
  <si>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</si>
  <si>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</si>
  <si>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</si>
  <si>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</si>
  <si>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</si>
  <si>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</si>
  <si>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</si>
  <si>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</si>
  <si>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</si>
  <si>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</si>
  <si>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</si>
  <si>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</si>
  <si>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</si>
  <si>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</si>
  <si>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</si>
  <si>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</si>
  <si>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</si>
  <si>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</si>
  <si>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</si>
  <si>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</si>
  <si>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</si>
  <si>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</si>
  <si>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</si>
  <si>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</si>
  <si>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</si>
  <si>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</si>
  <si>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</si>
  <si>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</si>
  <si>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Ingresos provenientes del presupuesto general de la nacion apra gastos de funcionamiento de la cam</t>
  </si>
  <si>
    <t>Ley General de Presupuesto</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</si>
  <si>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</si>
  <si>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</si>
  <si>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</si>
  <si>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</si>
  <si>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</si>
  <si>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</si>
  <si>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</si>
  <si>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Proyecto :01-900-01 Gestion Integral de la Biodiversidad y sus Servicios Ecosistemicos</t>
  </si>
  <si>
    <t>Proyecto: 01-0900-02 Conservacion y  Uso Eficiente del Recurso Hidrico</t>
  </si>
  <si>
    <t>Proyecto: 03-900-01 Fortalecimiento de los Procesos de Ordeanmiento y Planificacion Territorial</t>
  </si>
  <si>
    <t>Proyecto: 03-900-02 Gestion del conocimiento y Reduccion del Riesgo de Desastres</t>
  </si>
  <si>
    <t>Proyecto: 04-0900-01 Autoridad, Reglamentacion   y Regulacion Ambiental</t>
  </si>
  <si>
    <t>Proyecto: 04-0900-02 Fortalecimiento Institucional para la Gestion Ambiental</t>
  </si>
  <si>
    <t>Proyecto: 04-0900-03 Educacion y Cultura Ambiental</t>
  </si>
  <si>
    <t>PMAM</t>
  </si>
  <si>
    <t>Ejecución PMAM quebrada Barbillas</t>
  </si>
  <si>
    <t>Ejecución PMAM  quebrada Garzón</t>
  </si>
  <si>
    <t>Número de PMAM aprobados</t>
  </si>
  <si>
    <t>Número de PMAM en ejecución</t>
  </si>
  <si>
    <t xml:space="preserve">Reducción del riesgo de desastres </t>
  </si>
  <si>
    <t>Número de concesiones de agua otorgadas a 31/12/2020</t>
  </si>
  <si>
    <t>Número de captaciones de agua otorgadas a 31/12/2020</t>
  </si>
  <si>
    <t>Número de usuarios de vertimientos de agua a 31/12/2020</t>
  </si>
  <si>
    <t>Número de permisos de vertimiento de agua otorgadas a 31/12/2020</t>
  </si>
  <si>
    <t>Número de puntos de vertimientos a 31/12/2020</t>
  </si>
  <si>
    <t>Número de usuarios de permisos de aprovechamiento forestal a 31/12/2020</t>
  </si>
  <si>
    <t>Número de permisos de aprovechamiento forestal vigentes a 31/12/2020</t>
  </si>
  <si>
    <t>Número de usuarios de permisos de emisiones atmosféricas a 31/12/2020</t>
  </si>
  <si>
    <t>Número de permisos de emisiones atmosféricas vigentes a 31/12/2020</t>
  </si>
  <si>
    <t>Juan Carlos Ortiz Cuéllar</t>
  </si>
  <si>
    <t>Subdirector de Regulación y Calidad Ambiental</t>
  </si>
  <si>
    <t>jortiz@cam.gov.co</t>
  </si>
  <si>
    <t>Subdirectora de Gestión Ambiental</t>
  </si>
  <si>
    <t>Subdirección de Planeación y Ordenamiento Territorial</t>
  </si>
  <si>
    <t>Deyci Martina Cabrera Ochoa</t>
  </si>
  <si>
    <t>Subdirectora de Planeación y Ordenamiento Territorial</t>
  </si>
  <si>
    <t>dcabrera@cam.gov.co</t>
  </si>
  <si>
    <t>Carrera 1 60-79 Neiva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</si>
</sst>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 #,##0.00_);_(* \(#,##0.00\);_(* &quot;-&quot;??_);_(@_)"/>
    <numFmt numFmtId="165" formatCode="0.0"/>
    <numFmt numFmtId="166" formatCode="_-* #,##0_-;\-* #,##0_-;_-* &quot;-&quot;??_-;_-@_-"/>
    <numFmt numFmtId="167" formatCode="_(* #,##0_);_(* \(#,##0\);_(* &quot;-&quot;??_);_(@_)"/>
    <numFmt numFmtId="168" formatCode="_(* #,##0.000_);_(* \(#,##0.000\);_(* &quot;-&quot;???_);_(@_)"/>
    <numFmt numFmtId="169" formatCode="_(* #,##0.000_);_(* \(#,##0.000\);_(* &quot;-&quot;??_);_(@_)"/>
    <numFmt numFmtId="170" formatCode="0.0%"/>
    <numFmt numFmtId="171" formatCode="#,##0.0"/>
    <numFmt numFmtId="172" formatCode="0.000"/>
    <numFmt numFmtId="173" formatCode="0.000%"/>
    <numFmt numFmtId="174" formatCode="_-* #,##0.000_-;\-* #,##0.000_-;_-* &quot;-&quot;???_-;_-@_-"/>
  </numFmts>
  <fonts count="70"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11"/>
      <name val="Arial Narrow"/>
      <family val="2"/>
    </font>
    <font>
      <b/>
      <sz val="8"/>
      <name val="Arial Narrow"/>
      <family val="2"/>
    </font>
    <font>
      <sz val="8"/>
      <name val="Arial Narrow"/>
      <family val="2"/>
    </font>
    <font>
      <b/>
      <sz val="9"/>
      <name val="Arial Narrow"/>
      <family val="2"/>
    </font>
    <font>
      <b/>
      <sz val="7"/>
      <name val="Arial Narrow"/>
      <family val="2"/>
    </font>
    <font>
      <sz val="7"/>
      <name val="Arial Narrow"/>
      <family val="2"/>
    </font>
    <font>
      <u/>
      <sz val="7"/>
      <name val="Arial Narrow"/>
      <family val="2"/>
    </font>
    <font>
      <b/>
      <sz val="11"/>
      <color theme="1"/>
      <name val="Arial Narrow"/>
      <family val="2"/>
    </font>
    <font>
      <b/>
      <sz val="9"/>
      <name val="Verdana"/>
      <family val="2"/>
    </font>
    <font>
      <b/>
      <sz val="9"/>
      <color rgb="FF000000"/>
      <name val="Verdana"/>
      <family val="2"/>
    </font>
    <font>
      <sz val="11"/>
      <name val="Calibri"/>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sz val="9"/>
      <color indexed="81"/>
      <name val="Tahoma"/>
      <family val="2"/>
    </font>
    <font>
      <b/>
      <sz val="9"/>
      <color indexed="81"/>
      <name val="Tahoma"/>
      <family val="2"/>
    </font>
    <font>
      <b/>
      <sz val="10"/>
      <color rgb="FFFF0000"/>
      <name val="Arial Narrow"/>
      <family val="2"/>
    </font>
    <font>
      <b/>
      <sz val="8"/>
      <color rgb="FFFF0000"/>
      <name val="Arial Narrow"/>
      <family val="2"/>
    </font>
    <font>
      <b/>
      <sz val="7"/>
      <color rgb="FFFF0000"/>
      <name val="Arial Narrow"/>
      <family val="2"/>
    </font>
    <font>
      <sz val="7"/>
      <color rgb="FFFF0000"/>
      <name val="Arial Narrow"/>
      <family val="2"/>
    </font>
    <font>
      <sz val="10"/>
      <color theme="1"/>
      <name val="Arial"/>
      <family val="2"/>
    </font>
    <font>
      <sz val="9"/>
      <color indexed="8"/>
      <name val="Calibri"/>
      <family val="2"/>
    </font>
    <font>
      <u/>
      <sz val="9"/>
      <color theme="10"/>
      <name val="Calibri"/>
      <family val="2"/>
      <scheme val="minor"/>
    </font>
    <font>
      <sz val="9"/>
      <name val="Calibri"/>
      <family val="2"/>
      <scheme val="minor"/>
    </font>
    <font>
      <sz val="11"/>
      <color theme="1"/>
      <name val="Arial Narrow"/>
      <family val="2"/>
    </font>
    <font>
      <sz val="11"/>
      <name val="Arial Narrow"/>
      <family val="2"/>
    </font>
    <font>
      <b/>
      <sz val="10"/>
      <name val="Arial"/>
      <family val="2"/>
    </font>
    <font>
      <b/>
      <sz val="9"/>
      <color theme="1"/>
      <name val="Verdana"/>
      <family val="2"/>
    </font>
    <font>
      <sz val="9"/>
      <color theme="1"/>
      <name val="Verdana"/>
      <family val="2"/>
    </font>
    <font>
      <b/>
      <sz val="11"/>
      <color rgb="FF000000"/>
      <name val="Calibri"/>
      <family val="2"/>
    </font>
    <font>
      <sz val="11"/>
      <color rgb="FF000000"/>
      <name val="Calibri"/>
      <family val="2"/>
    </font>
    <font>
      <b/>
      <sz val="10"/>
      <color rgb="FF000000"/>
      <name val="Arial Narrow"/>
      <family val="2"/>
    </font>
  </fonts>
  <fills count="41">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indexed="11"/>
        <bgColor indexed="64"/>
      </patternFill>
    </fill>
    <fill>
      <patternFill patternType="solid">
        <fgColor rgb="FFFF0000"/>
        <bgColor indexed="64"/>
      </patternFill>
    </fill>
    <fill>
      <patternFill patternType="solid">
        <fgColor rgb="FFB4D79D"/>
        <bgColor rgb="FFA8D08D"/>
      </patternFill>
    </fill>
    <fill>
      <patternFill patternType="solid">
        <fgColor rgb="FF66FF66"/>
        <bgColor rgb="FFA8D08D"/>
      </patternFill>
    </fill>
    <fill>
      <patternFill patternType="solid">
        <fgColor rgb="FF99FF99"/>
        <bgColor rgb="FFA8D08D"/>
      </patternFill>
    </fill>
    <fill>
      <patternFill patternType="solid">
        <fgColor rgb="FFCCFFCC"/>
        <bgColor rgb="FFA8D08D"/>
      </patternFill>
    </fill>
    <fill>
      <patternFill patternType="solid">
        <fgColor rgb="FF66FF66"/>
        <bgColor indexed="64"/>
      </patternFill>
    </fill>
    <fill>
      <patternFill patternType="solid">
        <fgColor rgb="FF99FF99"/>
        <bgColor indexed="64"/>
      </patternFill>
    </fill>
    <fill>
      <patternFill patternType="solid">
        <fgColor rgb="FFCCFFCC"/>
        <bgColor indexed="64"/>
      </patternFill>
    </fill>
    <fill>
      <patternFill patternType="solid">
        <fgColor theme="2" tint="-0.499984740745262"/>
        <bgColor indexed="64"/>
      </patternFill>
    </fill>
    <fill>
      <patternFill patternType="solid">
        <fgColor indexed="26"/>
      </patternFill>
    </fill>
    <fill>
      <patternFill patternType="solid">
        <fgColor rgb="FFE1FFE1"/>
        <bgColor indexed="64"/>
      </patternFill>
    </fill>
    <fill>
      <patternFill patternType="solid">
        <fgColor rgb="FF92D050"/>
        <bgColor indexed="64"/>
      </patternFill>
    </fill>
    <fill>
      <patternFill patternType="solid">
        <fgColor theme="9" tint="0.59999389629810485"/>
        <bgColor rgb="FFA8D08D"/>
      </patternFill>
    </fill>
    <fill>
      <patternFill patternType="solid">
        <fgColor theme="9" tint="0.59999389629810485"/>
        <bgColor rgb="FFC5E0B3"/>
      </patternFill>
    </fill>
    <fill>
      <patternFill patternType="solid">
        <fgColor theme="9" tint="0.59999389629810485"/>
        <bgColor indexed="64"/>
      </patternFill>
    </fill>
  </fills>
  <borders count="8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bottom style="medium">
        <color indexed="8"/>
      </bottom>
      <diagonal/>
    </border>
    <border>
      <left style="medium">
        <color indexed="8"/>
      </left>
      <right/>
      <top/>
      <bottom/>
      <diagonal/>
    </border>
    <border>
      <left style="medium">
        <color indexed="64"/>
      </left>
      <right/>
      <top style="thin">
        <color indexed="64"/>
      </top>
      <bottom style="medium">
        <color indexed="64"/>
      </bottom>
      <diagonal/>
    </border>
  </borders>
  <cellStyleXfs count="19">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21" fillId="0" borderId="0" applyFont="0" applyFill="0" applyBorder="0" applyAlignment="0" applyProtection="0"/>
    <xf numFmtId="43" fontId="21" fillId="0" borderId="0" applyFont="0" applyFill="0" applyBorder="0" applyAlignment="0" applyProtection="0"/>
  </cellStyleXfs>
  <cellXfs count="1353">
    <xf numFmtId="0" fontId="0" fillId="0" borderId="0" xfId="0"/>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5"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lignment horizontal="center" vertical="top"/>
    </xf>
    <xf numFmtId="9" fontId="4" fillId="4" borderId="14" xfId="0" applyNumberFormat="1" applyFont="1" applyFill="1" applyBorder="1" applyAlignment="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9" fontId="25"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5" xfId="0" applyFont="1" applyBorder="1" applyAlignment="1">
      <alignment vertical="top" wrapText="1"/>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horizontal="center" vertical="top" wrapText="1"/>
    </xf>
    <xf numFmtId="0" fontId="4" fillId="0" borderId="9" xfId="0" applyFont="1" applyBorder="1" applyAlignment="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4" fillId="0" borderId="14" xfId="0" applyFont="1" applyBorder="1" applyAlignment="1">
      <alignment vertical="top" wrapText="1"/>
    </xf>
    <xf numFmtId="0" fontId="7" fillId="0" borderId="11" xfId="0" applyFont="1" applyBorder="1" applyAlignment="1">
      <alignment vertical="top" wrapText="1"/>
    </xf>
    <xf numFmtId="0" fontId="5" fillId="0" borderId="14"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horizontal="center" vertical="top" wrapText="1"/>
    </xf>
    <xf numFmtId="0" fontId="4" fillId="0" borderId="15"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14" fillId="0" borderId="16" xfId="0" applyFont="1" applyBorder="1" applyAlignment="1">
      <alignment horizontal="left" vertical="top"/>
    </xf>
    <xf numFmtId="0" fontId="24" fillId="0" borderId="16" xfId="2" applyFont="1" applyBorder="1" applyAlignment="1" applyProtection="1">
      <alignment horizontal="left" vertical="top" wrapText="1"/>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8" fillId="0" borderId="5" xfId="0" applyFont="1" applyBorder="1" applyAlignment="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righ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lignment vertical="top"/>
    </xf>
    <xf numFmtId="0" fontId="0" fillId="0" borderId="3" xfId="0" applyBorder="1"/>
    <xf numFmtId="0" fontId="0" fillId="0" borderId="4" xfId="0" applyBorder="1"/>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9" fontId="0" fillId="6" borderId="12" xfId="3" applyFont="1" applyFill="1" applyBorder="1" applyAlignment="1">
      <alignment horizontal="center" vertical="top"/>
    </xf>
    <xf numFmtId="0" fontId="3" fillId="0" borderId="3" xfId="0" applyFont="1" applyBorder="1" applyAlignment="1">
      <alignment vertical="top" wrapText="1"/>
    </xf>
    <xf numFmtId="0" fontId="28" fillId="0" borderId="16" xfId="0" applyFont="1" applyBorder="1" applyAlignment="1">
      <alignment vertical="top" wrapText="1"/>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0" fontId="4" fillId="0" borderId="12" xfId="0" applyFont="1" applyBorder="1" applyAlignment="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lignment vertical="top" wrapText="1"/>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6" fontId="7" fillId="3" borderId="16" xfId="0" applyNumberFormat="1" applyFont="1" applyFill="1" applyBorder="1" applyAlignment="1" applyProtection="1">
      <alignment horizontal="right" vertical="top"/>
      <protection locked="0"/>
    </xf>
    <xf numFmtId="166"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5" fontId="4" fillId="3" borderId="8" xfId="0" applyNumberFormat="1" applyFont="1" applyFill="1" applyBorder="1" applyAlignment="1" applyProtection="1">
      <alignment horizontal="center" vertical="top"/>
      <protection locked="0"/>
    </xf>
    <xf numFmtId="0" fontId="4" fillId="0" borderId="0" xfId="0" applyFont="1" applyAlignment="1">
      <alignment vertical="center" wrapText="1"/>
    </xf>
    <xf numFmtId="0" fontId="4" fillId="0" borderId="6" xfId="0" applyFont="1" applyBorder="1" applyAlignment="1">
      <alignment vertical="center" wrapText="1"/>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0" fillId="0" borderId="16" xfId="0" applyBorder="1" applyAlignment="1" applyProtection="1">
      <alignment vertical="center"/>
      <protection locked="0"/>
    </xf>
    <xf numFmtId="0" fontId="7" fillId="0" borderId="18"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19" xfId="0" applyFont="1" applyBorder="1" applyAlignment="1">
      <alignment horizontal="center" vertical="center"/>
    </xf>
    <xf numFmtId="0" fontId="17" fillId="0" borderId="0" xfId="2" applyFill="1" applyProtection="1"/>
    <xf numFmtId="0" fontId="17" fillId="0" borderId="0" xfId="2" applyFill="1" applyBorder="1" applyProtection="1"/>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4" fillId="3" borderId="7" xfId="0" applyFont="1" applyFill="1" applyBorder="1" applyAlignment="1">
      <alignment horizontal="center" vertical="top"/>
    </xf>
    <xf numFmtId="0" fontId="4" fillId="0" borderId="0" xfId="0" applyFont="1" applyAlignment="1">
      <alignment horizontal="right" vertical="top" wrapText="1"/>
    </xf>
    <xf numFmtId="0" fontId="30" fillId="0" borderId="0" xfId="0" applyFont="1" applyAlignment="1">
      <alignment vertical="center" wrapText="1"/>
    </xf>
    <xf numFmtId="0" fontId="30" fillId="0" borderId="0" xfId="0" applyFont="1" applyAlignment="1">
      <alignment vertical="center"/>
    </xf>
    <xf numFmtId="0" fontId="30" fillId="0" borderId="0" xfId="5" applyFont="1" applyAlignment="1">
      <alignment vertical="center" wrapText="1"/>
    </xf>
    <xf numFmtId="0" fontId="30" fillId="0" borderId="0" xfId="5" applyFont="1" applyAlignment="1">
      <alignment vertical="center"/>
    </xf>
    <xf numFmtId="3" fontId="37" fillId="0" borderId="43" xfId="5" applyNumberFormat="1" applyFont="1" applyBorder="1" applyAlignment="1">
      <alignment vertical="center" wrapText="1"/>
    </xf>
    <xf numFmtId="0" fontId="32" fillId="0" borderId="0" xfId="5" applyAlignment="1">
      <alignment vertical="center"/>
    </xf>
    <xf numFmtId="0" fontId="39" fillId="13" borderId="1" xfId="5" applyFont="1" applyFill="1" applyBorder="1" applyAlignment="1">
      <alignment horizontal="center" vertical="center" wrapText="1"/>
    </xf>
    <xf numFmtId="0" fontId="39" fillId="0" borderId="44" xfId="5" applyFont="1" applyBorder="1" applyAlignment="1">
      <alignment vertical="center" wrapText="1"/>
    </xf>
    <xf numFmtId="0" fontId="40" fillId="0" borderId="44" xfId="5" applyFont="1" applyBorder="1" applyAlignment="1">
      <alignment horizontal="justify" vertical="center" wrapText="1"/>
    </xf>
    <xf numFmtId="0" fontId="39" fillId="0" borderId="47" xfId="5" applyFont="1" applyBorder="1" applyAlignment="1">
      <alignment vertical="center" wrapText="1"/>
    </xf>
    <xf numFmtId="0" fontId="40" fillId="0" borderId="47"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31" fillId="12" borderId="14" xfId="5" applyFont="1" applyFill="1" applyBorder="1" applyAlignment="1">
      <alignment vertical="center" wrapText="1"/>
    </xf>
    <xf numFmtId="0" fontId="31" fillId="12" borderId="15" xfId="5" applyFont="1" applyFill="1" applyBorder="1" applyAlignment="1">
      <alignment vertical="center" wrapText="1"/>
    </xf>
    <xf numFmtId="0" fontId="31" fillId="12" borderId="7"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lignment vertical="top" wrapText="1"/>
    </xf>
    <xf numFmtId="0" fontId="43" fillId="0" borderId="59" xfId="0" applyFont="1" applyBorder="1" applyAlignment="1">
      <alignment horizontal="center" vertical="center"/>
    </xf>
    <xf numFmtId="49" fontId="44" fillId="21" borderId="60" xfId="0" applyNumberFormat="1" applyFont="1" applyFill="1" applyBorder="1" applyAlignment="1">
      <alignment horizontal="center" vertical="center" wrapText="1"/>
    </xf>
    <xf numFmtId="164" fontId="44" fillId="21" borderId="60" xfId="0" applyNumberFormat="1" applyFont="1" applyFill="1" applyBorder="1" applyAlignment="1">
      <alignment horizontal="center" vertical="center" wrapText="1"/>
    </xf>
    <xf numFmtId="49" fontId="44" fillId="22" borderId="61" xfId="0" applyNumberFormat="1" applyFont="1" applyFill="1" applyBorder="1" applyAlignment="1">
      <alignment horizontal="center" vertical="center"/>
    </xf>
    <xf numFmtId="0" fontId="46" fillId="0" borderId="59" xfId="0" applyFont="1" applyBorder="1" applyAlignment="1">
      <alignment horizontal="left" vertical="center"/>
    </xf>
    <xf numFmtId="49" fontId="44" fillId="23" borderId="61" xfId="0" applyNumberFormat="1" applyFont="1" applyFill="1" applyBorder="1" applyAlignment="1">
      <alignment horizontal="center" vertical="center"/>
    </xf>
    <xf numFmtId="0" fontId="47" fillId="0" borderId="61" xfId="0" applyFont="1" applyBorder="1" applyAlignment="1">
      <alignment horizontal="center" vertical="center"/>
    </xf>
    <xf numFmtId="49" fontId="47" fillId="0" borderId="61" xfId="0" applyNumberFormat="1" applyFont="1" applyBorder="1" applyAlignment="1">
      <alignment horizontal="center" vertical="center"/>
    </xf>
    <xf numFmtId="49" fontId="44" fillId="0" borderId="61" xfId="0" applyNumberFormat="1" applyFont="1" applyBorder="1" applyAlignment="1">
      <alignment horizontal="center" vertical="center"/>
    </xf>
    <xf numFmtId="0" fontId="47" fillId="24" borderId="61" xfId="0" applyFont="1" applyFill="1" applyBorder="1" applyAlignment="1">
      <alignment horizontal="center" vertical="center"/>
    </xf>
    <xf numFmtId="0" fontId="47" fillId="23" borderId="61" xfId="0" applyFont="1" applyFill="1" applyBorder="1" applyAlignment="1">
      <alignment horizontal="center" vertical="center"/>
    </xf>
    <xf numFmtId="164" fontId="47" fillId="23" borderId="61" xfId="4" applyNumberFormat="1" applyFont="1" applyFill="1" applyBorder="1" applyAlignment="1">
      <alignment horizontal="center" vertical="center"/>
    </xf>
    <xf numFmtId="43" fontId="47" fillId="23" borderId="61" xfId="4" applyFont="1" applyFill="1" applyBorder="1" applyAlignment="1">
      <alignment horizontal="center" vertical="center"/>
    </xf>
    <xf numFmtId="0" fontId="48" fillId="0" borderId="0" xfId="0" applyFont="1" applyAlignment="1">
      <alignment horizontal="left" vertical="center"/>
    </xf>
    <xf numFmtId="0" fontId="33" fillId="13" borderId="12" xfId="5" applyFont="1" applyFill="1" applyBorder="1" applyAlignment="1">
      <alignment horizontal="center" vertical="center" wrapText="1"/>
    </xf>
    <xf numFmtId="49" fontId="49" fillId="0" borderId="52" xfId="5" quotePrefix="1" applyNumberFormat="1" applyFont="1" applyBorder="1" applyAlignment="1">
      <alignment horizontal="left" vertical="center" wrapText="1"/>
    </xf>
    <xf numFmtId="0" fontId="50" fillId="0" borderId="52" xfId="0" quotePrefix="1" applyFont="1" applyBorder="1" applyAlignment="1">
      <alignment horizontal="left" vertical="center" wrapText="1"/>
    </xf>
    <xf numFmtId="49" fontId="49" fillId="0" borderId="55" xfId="5" applyNumberFormat="1" applyFont="1" applyBorder="1" applyAlignment="1">
      <alignment horizontal="left" vertical="center" wrapText="1"/>
    </xf>
    <xf numFmtId="0" fontId="50" fillId="0" borderId="52" xfId="0" applyFont="1" applyBorder="1" applyAlignment="1">
      <alignment vertical="center" wrapText="1"/>
    </xf>
    <xf numFmtId="49" fontId="33" fillId="0" borderId="55" xfId="5" applyNumberFormat="1" applyFont="1" applyBorder="1" applyAlignment="1">
      <alignment horizontal="left" vertical="center" wrapText="1"/>
    </xf>
    <xf numFmtId="49" fontId="49" fillId="9" borderId="55" xfId="5" applyNumberFormat="1" applyFont="1" applyFill="1" applyBorder="1" applyAlignment="1">
      <alignment horizontal="left" vertical="center" wrapText="1"/>
    </xf>
    <xf numFmtId="49" fontId="49" fillId="9" borderId="56" xfId="5" applyNumberFormat="1" applyFont="1" applyFill="1" applyBorder="1" applyAlignment="1">
      <alignment horizontal="left" vertical="center" wrapText="1"/>
    </xf>
    <xf numFmtId="49" fontId="49" fillId="0" borderId="56" xfId="5" applyNumberFormat="1" applyFont="1" applyBorder="1" applyAlignment="1">
      <alignment horizontal="left" vertical="center" wrapText="1"/>
    </xf>
    <xf numFmtId="49" fontId="48" fillId="0" borderId="55" xfId="5" quotePrefix="1" applyNumberFormat="1" applyFont="1" applyBorder="1" applyAlignment="1">
      <alignment horizontal="left" vertical="center" wrapText="1"/>
    </xf>
    <xf numFmtId="49" fontId="49" fillId="0" borderId="55" xfId="5" quotePrefix="1" applyNumberFormat="1" applyFont="1" applyBorder="1" applyAlignment="1">
      <alignment horizontal="left" vertical="center" wrapText="1"/>
    </xf>
    <xf numFmtId="0" fontId="48" fillId="0" borderId="0" xfId="0" applyFont="1"/>
    <xf numFmtId="0" fontId="30" fillId="0" borderId="16" xfId="2" applyFont="1" applyBorder="1" applyAlignment="1" applyProtection="1">
      <alignment horizontal="left" vertical="top"/>
    </xf>
    <xf numFmtId="3" fontId="36" fillId="0" borderId="19" xfId="5" applyNumberFormat="1" applyFont="1" applyBorder="1" applyAlignment="1">
      <alignment vertical="center" wrapText="1"/>
    </xf>
    <xf numFmtId="9" fontId="37" fillId="0" borderId="43" xfId="3" applyFont="1" applyFill="1" applyBorder="1" applyAlignment="1">
      <alignment vertical="center" wrapText="1"/>
    </xf>
    <xf numFmtId="10" fontId="37" fillId="0" borderId="44" xfId="3" applyNumberFormat="1" applyFont="1" applyFill="1" applyBorder="1" applyAlignment="1">
      <alignment vertical="center" wrapText="1"/>
    </xf>
    <xf numFmtId="9" fontId="4" fillId="3" borderId="7" xfId="0" applyNumberFormat="1" applyFont="1" applyFill="1" applyBorder="1" applyAlignment="1" applyProtection="1">
      <alignment vertical="top"/>
      <protection locked="0"/>
    </xf>
    <xf numFmtId="170" fontId="4" fillId="6" borderId="8" xfId="0" applyNumberFormat="1" applyFont="1" applyFill="1" applyBorder="1" applyAlignment="1">
      <alignment horizontal="center" vertical="top"/>
    </xf>
    <xf numFmtId="10" fontId="4" fillId="4" borderId="8" xfId="0" applyNumberFormat="1" applyFont="1" applyFill="1" applyBorder="1" applyAlignment="1">
      <alignment horizontal="center" vertical="top"/>
    </xf>
    <xf numFmtId="10" fontId="25" fillId="6" borderId="8" xfId="0" applyNumberFormat="1" applyFont="1" applyFill="1" applyBorder="1" applyAlignment="1">
      <alignment horizontal="center" vertical="top"/>
    </xf>
    <xf numFmtId="166" fontId="36" fillId="0" borderId="43" xfId="4" applyNumberFormat="1" applyFont="1" applyFill="1" applyBorder="1" applyAlignment="1">
      <alignment vertical="center" wrapText="1"/>
    </xf>
    <xf numFmtId="0" fontId="4" fillId="26" borderId="8" xfId="0" applyFont="1" applyFill="1" applyBorder="1" applyAlignment="1">
      <alignment vertical="top" wrapText="1"/>
    </xf>
    <xf numFmtId="0" fontId="36" fillId="15" borderId="12" xfId="5" applyFont="1" applyFill="1" applyBorder="1" applyAlignment="1">
      <alignment horizontal="center" vertical="center" wrapText="1"/>
    </xf>
    <xf numFmtId="0" fontId="30" fillId="0" borderId="0" xfId="5" applyFont="1" applyAlignment="1">
      <alignment horizontal="center" vertical="center" wrapText="1"/>
    </xf>
    <xf numFmtId="49" fontId="44" fillId="27" borderId="61" xfId="0" applyNumberFormat="1" applyFont="1" applyFill="1" applyBorder="1" applyAlignment="1">
      <alignment horizontal="center" vertical="center"/>
    </xf>
    <xf numFmtId="0" fontId="47" fillId="27" borderId="61" xfId="0" applyFont="1" applyFill="1" applyBorder="1" applyAlignment="1">
      <alignment horizontal="center" vertical="center"/>
    </xf>
    <xf numFmtId="0" fontId="56" fillId="0" borderId="44" xfId="5" applyFont="1" applyBorder="1" applyAlignment="1">
      <alignment vertical="center" wrapText="1"/>
    </xf>
    <xf numFmtId="0" fontId="57" fillId="0" borderId="44" xfId="5" applyFont="1" applyBorder="1" applyAlignment="1">
      <alignment horizontal="justify" vertical="center" wrapText="1"/>
    </xf>
    <xf numFmtId="0" fontId="30" fillId="0" borderId="44" xfId="5" applyFont="1" applyBorder="1" applyAlignment="1">
      <alignment vertical="center" wrapText="1"/>
    </xf>
    <xf numFmtId="0" fontId="58" fillId="0" borderId="0" xfId="5" applyFont="1" applyAlignment="1">
      <alignment vertical="center"/>
    </xf>
    <xf numFmtId="3" fontId="37" fillId="0" borderId="19" xfId="5" applyNumberFormat="1" applyFont="1" applyBorder="1" applyAlignment="1">
      <alignment vertical="center" wrapText="1"/>
    </xf>
    <xf numFmtId="0" fontId="33" fillId="31" borderId="9" xfId="5" applyFont="1" applyFill="1" applyBorder="1" applyAlignment="1">
      <alignment horizontal="center" vertical="center" wrapText="1"/>
    </xf>
    <xf numFmtId="166" fontId="36" fillId="31" borderId="48" xfId="4" applyNumberFormat="1" applyFont="1" applyFill="1" applyBorder="1" applyAlignment="1">
      <alignment vertical="center" wrapText="1"/>
    </xf>
    <xf numFmtId="3" fontId="36" fillId="31" borderId="25" xfId="5" applyNumberFormat="1" applyFont="1" applyFill="1" applyBorder="1" applyAlignment="1">
      <alignment vertical="center" wrapText="1"/>
    </xf>
    <xf numFmtId="3" fontId="37" fillId="32" borderId="19" xfId="5" applyNumberFormat="1" applyFont="1" applyFill="1" applyBorder="1" applyAlignment="1">
      <alignment vertical="center" wrapText="1"/>
    </xf>
    <xf numFmtId="3" fontId="37" fillId="32" borderId="43" xfId="5" applyNumberFormat="1" applyFont="1" applyFill="1" applyBorder="1" applyAlignment="1">
      <alignment vertical="center" wrapText="1"/>
    </xf>
    <xf numFmtId="170" fontId="37" fillId="32" borderId="44" xfId="3" applyNumberFormat="1" applyFont="1" applyFill="1" applyBorder="1" applyAlignment="1">
      <alignment vertical="center" wrapText="1"/>
    </xf>
    <xf numFmtId="3" fontId="36" fillId="32" borderId="44" xfId="5" applyNumberFormat="1" applyFont="1" applyFill="1" applyBorder="1" applyAlignment="1">
      <alignment vertical="center" wrapText="1"/>
    </xf>
    <xf numFmtId="166" fontId="36" fillId="32" borderId="43" xfId="4" applyNumberFormat="1" applyFont="1" applyFill="1" applyBorder="1" applyAlignment="1">
      <alignment vertical="center" wrapText="1"/>
    </xf>
    <xf numFmtId="3" fontId="36" fillId="32" borderId="19" xfId="5" applyNumberFormat="1" applyFont="1" applyFill="1" applyBorder="1" applyAlignment="1">
      <alignment vertical="center" wrapText="1"/>
    </xf>
    <xf numFmtId="0" fontId="30" fillId="32" borderId="44" xfId="5" applyFont="1" applyFill="1" applyBorder="1" applyAlignment="1">
      <alignment vertical="center" wrapText="1"/>
    </xf>
    <xf numFmtId="3" fontId="37" fillId="33" borderId="19" xfId="5" applyNumberFormat="1" applyFont="1" applyFill="1" applyBorder="1" applyAlignment="1">
      <alignment vertical="center" wrapText="1"/>
    </xf>
    <xf numFmtId="10" fontId="37" fillId="33" borderId="44" xfId="3" applyNumberFormat="1" applyFont="1" applyFill="1" applyBorder="1" applyAlignment="1">
      <alignment vertical="center" wrapText="1"/>
    </xf>
    <xf numFmtId="3" fontId="37" fillId="33" borderId="43" xfId="5" applyNumberFormat="1" applyFont="1" applyFill="1" applyBorder="1" applyAlignment="1">
      <alignment vertical="center" wrapText="1"/>
    </xf>
    <xf numFmtId="3" fontId="36" fillId="33" borderId="44" xfId="5" applyNumberFormat="1" applyFont="1" applyFill="1" applyBorder="1" applyAlignment="1">
      <alignment vertical="center" wrapText="1"/>
    </xf>
    <xf numFmtId="166" fontId="36" fillId="33" borderId="43" xfId="4" applyNumberFormat="1" applyFont="1" applyFill="1" applyBorder="1" applyAlignment="1">
      <alignment vertical="center" wrapText="1"/>
    </xf>
    <xf numFmtId="3" fontId="36" fillId="33" borderId="19" xfId="5" applyNumberFormat="1" applyFont="1" applyFill="1" applyBorder="1" applyAlignment="1">
      <alignment vertical="center" wrapText="1"/>
    </xf>
    <xf numFmtId="0" fontId="30" fillId="33" borderId="44" xfId="5" applyFont="1" applyFill="1" applyBorder="1" applyAlignment="1">
      <alignment vertical="center" wrapText="1"/>
    </xf>
    <xf numFmtId="0" fontId="33" fillId="31" borderId="1" xfId="5" applyFont="1" applyFill="1" applyBorder="1" applyAlignment="1">
      <alignment horizontal="center" vertical="center" wrapText="1"/>
    </xf>
    <xf numFmtId="3" fontId="37" fillId="32" borderId="44" xfId="5" applyNumberFormat="1" applyFont="1" applyFill="1" applyBorder="1" applyAlignment="1">
      <alignment vertical="center" wrapText="1"/>
    </xf>
    <xf numFmtId="3" fontId="37" fillId="33" borderId="44" xfId="5" applyNumberFormat="1" applyFont="1" applyFill="1" applyBorder="1" applyAlignment="1">
      <alignment vertical="center" wrapText="1"/>
    </xf>
    <xf numFmtId="0" fontId="33" fillId="0" borderId="43" xfId="5" applyFont="1" applyBorder="1" applyAlignment="1">
      <alignment horizontal="center" vertical="center" wrapText="1"/>
    </xf>
    <xf numFmtId="0" fontId="33" fillId="31" borderId="2" xfId="5" applyFont="1" applyFill="1" applyBorder="1" applyAlignment="1">
      <alignment horizontal="center" vertical="center" wrapText="1"/>
    </xf>
    <xf numFmtId="0" fontId="30" fillId="0" borderId="44" xfId="5" applyFont="1" applyBorder="1" applyAlignment="1">
      <alignment horizontal="center" vertical="center" wrapText="1"/>
    </xf>
    <xf numFmtId="15" fontId="33" fillId="31" borderId="9" xfId="5" applyNumberFormat="1" applyFont="1" applyFill="1" applyBorder="1" applyAlignment="1">
      <alignment horizontal="center" vertical="center" wrapText="1"/>
    </xf>
    <xf numFmtId="14" fontId="37" fillId="0" borderId="43" xfId="5" applyNumberFormat="1" applyFont="1" applyBorder="1" applyAlignment="1">
      <alignment vertical="center" wrapText="1"/>
    </xf>
    <xf numFmtId="10" fontId="33" fillId="31" borderId="5" xfId="3" applyNumberFormat="1" applyFont="1" applyFill="1" applyBorder="1" applyAlignment="1">
      <alignment horizontal="right" vertical="center" wrapText="1"/>
    </xf>
    <xf numFmtId="3" fontId="36" fillId="31" borderId="41" xfId="5" applyNumberFormat="1" applyFont="1" applyFill="1" applyBorder="1" applyAlignment="1">
      <alignment vertical="center" wrapText="1"/>
    </xf>
    <xf numFmtId="3" fontId="36" fillId="31" borderId="42" xfId="5" applyNumberFormat="1" applyFont="1" applyFill="1" applyBorder="1" applyAlignment="1">
      <alignment vertical="center" wrapText="1"/>
    </xf>
    <xf numFmtId="0" fontId="33" fillId="31" borderId="42" xfId="5" applyFont="1" applyFill="1" applyBorder="1" applyAlignment="1">
      <alignment vertical="center" wrapText="1"/>
    </xf>
    <xf numFmtId="1" fontId="36" fillId="31" borderId="41" xfId="5" applyNumberFormat="1" applyFont="1" applyFill="1" applyBorder="1" applyAlignment="1">
      <alignment horizontal="center" vertical="center" wrapText="1"/>
    </xf>
    <xf numFmtId="1" fontId="37" fillId="32" borderId="43" xfId="5" applyNumberFormat="1" applyFont="1" applyFill="1" applyBorder="1" applyAlignment="1">
      <alignment horizontal="center" vertical="center" wrapText="1"/>
    </xf>
    <xf numFmtId="1" fontId="37" fillId="33" borderId="43" xfId="5" applyNumberFormat="1" applyFont="1" applyFill="1" applyBorder="1" applyAlignment="1">
      <alignment horizontal="center" vertical="center" wrapText="1"/>
    </xf>
    <xf numFmtId="1" fontId="37" fillId="0" borderId="43" xfId="5" applyNumberFormat="1" applyFont="1" applyBorder="1" applyAlignment="1">
      <alignment horizontal="center" vertical="center" wrapText="1"/>
    </xf>
    <xf numFmtId="3" fontId="36" fillId="32" borderId="43" xfId="5" applyNumberFormat="1" applyFont="1" applyFill="1" applyBorder="1" applyAlignment="1">
      <alignment vertical="center" wrapText="1"/>
    </xf>
    <xf numFmtId="3" fontId="36" fillId="33" borderId="43" xfId="5" applyNumberFormat="1" applyFont="1" applyFill="1" applyBorder="1" applyAlignment="1">
      <alignment vertical="center" wrapText="1"/>
    </xf>
    <xf numFmtId="164" fontId="0" fillId="0" borderId="0" xfId="0" applyNumberFormat="1" applyAlignment="1">
      <alignment vertical="center"/>
    </xf>
    <xf numFmtId="0" fontId="33" fillId="22" borderId="61" xfId="0" applyFont="1" applyFill="1" applyBorder="1" applyAlignment="1">
      <alignment vertical="center"/>
    </xf>
    <xf numFmtId="164" fontId="33" fillId="22" borderId="61" xfId="4" applyNumberFormat="1" applyFont="1" applyFill="1" applyBorder="1" applyAlignment="1">
      <alignment horizontal="center" vertical="center"/>
    </xf>
    <xf numFmtId="169" fontId="33" fillId="22" borderId="61" xfId="4" applyNumberFormat="1" applyFont="1" applyFill="1" applyBorder="1" applyAlignment="1">
      <alignment horizontal="center" vertical="center"/>
    </xf>
    <xf numFmtId="0" fontId="33" fillId="23" borderId="61" xfId="0" applyFont="1" applyFill="1" applyBorder="1" applyAlignment="1">
      <alignment vertical="center"/>
    </xf>
    <xf numFmtId="164" fontId="30" fillId="23" borderId="61" xfId="4" applyNumberFormat="1" applyFont="1" applyFill="1" applyBorder="1" applyAlignment="1">
      <alignment horizontal="center" vertical="center"/>
    </xf>
    <xf numFmtId="0" fontId="30" fillId="23" borderId="61" xfId="0" applyFont="1" applyFill="1" applyBorder="1" applyAlignment="1">
      <alignment vertical="center"/>
    </xf>
    <xf numFmtId="169" fontId="30" fillId="23" borderId="61" xfId="4" applyNumberFormat="1" applyFont="1" applyFill="1" applyBorder="1" applyAlignment="1">
      <alignment horizontal="center" vertical="center"/>
    </xf>
    <xf numFmtId="0" fontId="30" fillId="24" borderId="61" xfId="0" quotePrefix="1" applyFont="1" applyFill="1" applyBorder="1" applyAlignment="1">
      <alignment horizontal="left" vertical="center"/>
    </xf>
    <xf numFmtId="164" fontId="30" fillId="24" borderId="61" xfId="4" applyNumberFormat="1" applyFont="1" applyFill="1" applyBorder="1" applyAlignment="1">
      <alignment horizontal="center" vertical="center"/>
    </xf>
    <xf numFmtId="169" fontId="30" fillId="24" borderId="61" xfId="4" applyNumberFormat="1" applyFont="1" applyFill="1" applyBorder="1" applyAlignment="1">
      <alignment horizontal="center" vertical="center"/>
    </xf>
    <xf numFmtId="0" fontId="30" fillId="0" borderId="61" xfId="0" quotePrefix="1" applyFont="1" applyBorder="1" applyAlignment="1">
      <alignment horizontal="left" vertical="center"/>
    </xf>
    <xf numFmtId="164" fontId="30" fillId="0" borderId="61" xfId="4" applyNumberFormat="1" applyFont="1" applyBorder="1" applyAlignment="1">
      <alignment horizontal="center" vertical="center"/>
    </xf>
    <xf numFmtId="169" fontId="30" fillId="0" borderId="61" xfId="4" applyNumberFormat="1" applyFont="1" applyBorder="1" applyAlignment="1">
      <alignment horizontal="center" vertical="center"/>
    </xf>
    <xf numFmtId="0" fontId="30" fillId="24" borderId="61" xfId="0" quotePrefix="1" applyFont="1" applyFill="1" applyBorder="1" applyAlignment="1">
      <alignment horizontal="center" vertical="center"/>
    </xf>
    <xf numFmtId="164" fontId="30" fillId="24" borderId="61" xfId="4" quotePrefix="1" applyNumberFormat="1" applyFont="1" applyFill="1" applyBorder="1" applyAlignment="1">
      <alignment horizontal="left" vertical="center"/>
    </xf>
    <xf numFmtId="43" fontId="30" fillId="24" borderId="61" xfId="4" quotePrefix="1" applyFont="1" applyFill="1" applyBorder="1" applyAlignment="1">
      <alignment horizontal="left" vertical="center"/>
    </xf>
    <xf numFmtId="164" fontId="30" fillId="27" borderId="61" xfId="4" applyNumberFormat="1" applyFont="1" applyFill="1" applyBorder="1" applyAlignment="1">
      <alignment horizontal="center" vertical="center"/>
    </xf>
    <xf numFmtId="169" fontId="30" fillId="27" borderId="61" xfId="4" applyNumberFormat="1" applyFont="1" applyFill="1" applyBorder="1" applyAlignment="1">
      <alignment horizontal="center" vertical="center"/>
    </xf>
    <xf numFmtId="0" fontId="39" fillId="0" borderId="46" xfId="5" applyFont="1" applyBorder="1" applyAlignment="1">
      <alignment vertical="center" wrapText="1"/>
    </xf>
    <xf numFmtId="0" fontId="40" fillId="0" borderId="46" xfId="5" applyFont="1" applyBorder="1" applyAlignment="1">
      <alignment horizontal="justify" vertical="center" wrapText="1"/>
    </xf>
    <xf numFmtId="0" fontId="4" fillId="0" borderId="7" xfId="0" applyFont="1" applyBorder="1" applyAlignment="1">
      <alignment horizontal="center" vertical="top" wrapText="1"/>
    </xf>
    <xf numFmtId="0" fontId="4" fillId="3" borderId="7" xfId="0" applyFont="1" applyFill="1" applyBorder="1" applyAlignment="1" applyProtection="1">
      <alignment horizontal="center" vertical="center"/>
      <protection locked="0"/>
    </xf>
    <xf numFmtId="3" fontId="4" fillId="4" borderId="8" xfId="0" applyNumberFormat="1" applyFont="1" applyFill="1" applyBorder="1" applyAlignment="1">
      <alignment vertical="center"/>
    </xf>
    <xf numFmtId="0" fontId="4" fillId="3" borderId="7" xfId="0" applyFont="1" applyFill="1" applyBorder="1" applyAlignment="1" applyProtection="1">
      <alignment horizontal="right" vertical="center"/>
      <protection locked="0"/>
    </xf>
    <xf numFmtId="3" fontId="4" fillId="3" borderId="8" xfId="0" applyNumberFormat="1" applyFont="1" applyFill="1" applyBorder="1" applyAlignment="1" applyProtection="1">
      <alignment horizontal="right" vertical="center"/>
      <protection locked="0"/>
    </xf>
    <xf numFmtId="3" fontId="4" fillId="4" borderId="8" xfId="0" applyNumberFormat="1" applyFont="1" applyFill="1" applyBorder="1" applyAlignment="1">
      <alignment horizontal="right" vertical="center"/>
    </xf>
    <xf numFmtId="0" fontId="4" fillId="3" borderId="7" xfId="0" applyFont="1" applyFill="1" applyBorder="1" applyAlignment="1" applyProtection="1">
      <alignment horizontal="center" vertical="center" wrapText="1"/>
      <protection locked="0"/>
    </xf>
    <xf numFmtId="0" fontId="4" fillId="4" borderId="8" xfId="0" applyFont="1" applyFill="1" applyBorder="1" applyAlignment="1">
      <alignment vertical="center"/>
    </xf>
    <xf numFmtId="3" fontId="4" fillId="3" borderId="8" xfId="0" applyNumberFormat="1" applyFont="1" applyFill="1" applyBorder="1" applyAlignment="1" applyProtection="1">
      <alignment vertical="center" wrapText="1"/>
      <protection locked="0"/>
    </xf>
    <xf numFmtId="3" fontId="4" fillId="4" borderId="13" xfId="0" applyNumberFormat="1" applyFont="1" applyFill="1" applyBorder="1" applyAlignment="1">
      <alignment horizontal="center" vertical="center"/>
    </xf>
    <xf numFmtId="3" fontId="4" fillId="3" borderId="8" xfId="0" applyNumberFormat="1" applyFont="1" applyFill="1" applyBorder="1" applyAlignment="1" applyProtection="1">
      <alignment horizontal="center" vertical="center" wrapText="1"/>
      <protection locked="0"/>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3" borderId="8" xfId="0" applyFont="1" applyFill="1" applyBorder="1" applyAlignment="1" applyProtection="1">
      <alignment horizontal="justify" vertical="center" wrapText="1"/>
      <protection locked="0"/>
    </xf>
    <xf numFmtId="0" fontId="17" fillId="3" borderId="8" xfId="2" applyFill="1" applyBorder="1" applyAlignment="1" applyProtection="1">
      <alignment horizontal="justify" vertical="center" wrapText="1"/>
      <protection locked="0"/>
    </xf>
    <xf numFmtId="0" fontId="4" fillId="3"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0" fontId="17" fillId="3" borderId="8" xfId="2" applyFill="1" applyBorder="1" applyAlignment="1" applyProtection="1">
      <alignment horizontal="justify" vertical="center"/>
      <protection locked="0"/>
    </xf>
    <xf numFmtId="0" fontId="8" fillId="0" borderId="12" xfId="0" applyFont="1" applyBorder="1" applyAlignment="1">
      <alignment horizontal="center" vertical="top" wrapText="1"/>
    </xf>
    <xf numFmtId="0" fontId="4" fillId="3" borderId="12" xfId="0" applyFont="1" applyFill="1" applyBorder="1" applyAlignment="1">
      <alignment horizontal="justify" vertical="center" wrapText="1" readingOrder="1"/>
    </xf>
    <xf numFmtId="0" fontId="4" fillId="3" borderId="8" xfId="0" applyFont="1" applyFill="1" applyBorder="1" applyAlignment="1" applyProtection="1">
      <alignment vertical="center" wrapText="1"/>
      <protection locked="0"/>
    </xf>
    <xf numFmtId="9" fontId="4" fillId="3" borderId="8" xfId="0" applyNumberFormat="1" applyFont="1" applyFill="1" applyBorder="1" applyAlignment="1" applyProtection="1">
      <alignment horizontal="center" vertical="center" wrapText="1"/>
      <protection locked="0"/>
    </xf>
    <xf numFmtId="49" fontId="59" fillId="35" borderId="70" xfId="0" applyNumberFormat="1" applyFont="1" applyFill="1" applyBorder="1" applyAlignment="1">
      <alignment horizontal="justify" vertical="center" wrapText="1"/>
    </xf>
    <xf numFmtId="49" fontId="17" fillId="35" borderId="70" xfId="2" applyNumberFormat="1" applyFill="1" applyBorder="1" applyAlignment="1">
      <alignment horizontal="justify" vertical="center" wrapText="1"/>
    </xf>
    <xf numFmtId="0" fontId="59" fillId="35" borderId="70" xfId="0" applyFont="1" applyFill="1" applyBorder="1" applyAlignment="1">
      <alignment horizontal="justify" vertical="center" wrapText="1"/>
    </xf>
    <xf numFmtId="49" fontId="59" fillId="3" borderId="70" xfId="0" applyNumberFormat="1" applyFont="1" applyFill="1" applyBorder="1" applyAlignment="1">
      <alignment horizontal="justify" vertical="center" wrapText="1"/>
    </xf>
    <xf numFmtId="49" fontId="17" fillId="3" borderId="70" xfId="2" applyNumberFormat="1" applyFill="1" applyBorder="1" applyAlignment="1">
      <alignment horizontal="justify" vertical="center" wrapText="1"/>
    </xf>
    <xf numFmtId="0" fontId="59" fillId="3" borderId="70" xfId="0" applyFont="1" applyFill="1" applyBorder="1" applyAlignment="1">
      <alignment horizontal="justify" vertical="center" wrapText="1"/>
    </xf>
    <xf numFmtId="9" fontId="4" fillId="4" borderId="12" xfId="3" applyFont="1" applyFill="1" applyBorder="1" applyAlignment="1" applyProtection="1">
      <alignment horizontal="center" vertical="center"/>
    </xf>
    <xf numFmtId="49" fontId="59" fillId="35" borderId="70" xfId="0" applyNumberFormat="1" applyFont="1" applyFill="1" applyBorder="1" applyAlignment="1">
      <alignment horizontal="justify" vertical="center"/>
    </xf>
    <xf numFmtId="49" fontId="17" fillId="35" borderId="70" xfId="2" applyNumberFormat="1" applyFill="1" applyBorder="1" applyAlignment="1">
      <alignment horizontal="justify" vertical="center"/>
    </xf>
    <xf numFmtId="0" fontId="59" fillId="35" borderId="70" xfId="0" applyFont="1" applyFill="1" applyBorder="1" applyAlignment="1">
      <alignment horizontal="justify" vertical="center"/>
    </xf>
    <xf numFmtId="3" fontId="4" fillId="3" borderId="8" xfId="0" applyNumberFormat="1" applyFont="1" applyFill="1" applyBorder="1" applyAlignment="1" applyProtection="1">
      <alignment horizontal="center" vertical="top"/>
      <protection locked="0"/>
    </xf>
    <xf numFmtId="0" fontId="17" fillId="3" borderId="0" xfId="2" applyFill="1"/>
    <xf numFmtId="3" fontId="4" fillId="4" borderId="8" xfId="0" applyNumberFormat="1" applyFont="1" applyFill="1" applyBorder="1" applyAlignment="1">
      <alignment horizontal="center" vertical="center"/>
    </xf>
    <xf numFmtId="0" fontId="4" fillId="3" borderId="8" xfId="0" applyFont="1" applyFill="1" applyBorder="1" applyAlignment="1">
      <alignment horizontal="justify" vertical="center" wrapText="1"/>
    </xf>
    <xf numFmtId="0" fontId="17" fillId="3" borderId="8" xfId="2" applyFill="1" applyBorder="1" applyAlignment="1">
      <alignment horizontal="justify" vertical="center" wrapText="1"/>
    </xf>
    <xf numFmtId="3" fontId="4" fillId="3" borderId="7" xfId="0" applyNumberFormat="1" applyFont="1" applyFill="1" applyBorder="1" applyAlignment="1" applyProtection="1">
      <alignment horizontal="center" vertical="center" wrapText="1"/>
      <protection locked="0"/>
    </xf>
    <xf numFmtId="0" fontId="0" fillId="3" borderId="0" xfId="0" applyFill="1" applyAlignment="1">
      <alignment horizontal="justify" vertical="center" wrapText="1"/>
    </xf>
    <xf numFmtId="49" fontId="59" fillId="3" borderId="77" xfId="0" applyNumberFormat="1" applyFont="1" applyFill="1" applyBorder="1" applyAlignment="1">
      <alignment horizontal="justify" vertical="center" wrapText="1"/>
    </xf>
    <xf numFmtId="0" fontId="0" fillId="0" borderId="78" xfId="0" applyBorder="1" applyAlignment="1">
      <alignment vertical="top"/>
    </xf>
    <xf numFmtId="0" fontId="4" fillId="0" borderId="15" xfId="0" applyFont="1" applyBorder="1" applyAlignment="1">
      <alignment horizontal="center" vertical="top"/>
    </xf>
    <xf numFmtId="0" fontId="4" fillId="3" borderId="15" xfId="0" applyFont="1" applyFill="1" applyBorder="1" applyAlignment="1" applyProtection="1">
      <alignment horizontal="center" vertical="center" wrapText="1"/>
      <protection locked="0"/>
    </xf>
    <xf numFmtId="0" fontId="60" fillId="3" borderId="8" xfId="2" applyFont="1" applyFill="1" applyBorder="1" applyAlignment="1" applyProtection="1">
      <alignment vertical="top"/>
      <protection locked="0"/>
    </xf>
    <xf numFmtId="166" fontId="4" fillId="8" borderId="15"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49" fontId="59" fillId="3" borderId="70" xfId="0" applyNumberFormat="1" applyFont="1" applyFill="1" applyBorder="1" applyAlignment="1">
      <alignment horizontal="justify" vertical="center"/>
    </xf>
    <xf numFmtId="0" fontId="4" fillId="3" borderId="8" xfId="0" applyFont="1" applyFill="1" applyBorder="1" applyAlignment="1" applyProtection="1">
      <alignment horizontal="justify" vertical="top" wrapText="1"/>
      <protection locked="0"/>
    </xf>
    <xf numFmtId="9" fontId="4" fillId="3" borderId="8" xfId="0" applyNumberFormat="1" applyFont="1" applyFill="1" applyBorder="1" applyAlignment="1" applyProtection="1">
      <alignment horizontal="center" vertical="center"/>
      <protection locked="0"/>
    </xf>
    <xf numFmtId="9" fontId="4" fillId="4" borderId="8" xfId="3" applyFont="1" applyFill="1" applyBorder="1" applyAlignment="1" applyProtection="1">
      <alignment horizontal="center" vertical="top"/>
    </xf>
    <xf numFmtId="0" fontId="4" fillId="0" borderId="7" xfId="0" applyFont="1" applyBorder="1" applyAlignment="1">
      <alignment horizontal="center" vertical="center"/>
    </xf>
    <xf numFmtId="0" fontId="4" fillId="0" borderId="4" xfId="0" applyFont="1" applyBorder="1" applyAlignment="1">
      <alignment vertical="center" wrapText="1"/>
    </xf>
    <xf numFmtId="0" fontId="4" fillId="0" borderId="8" xfId="0" applyFont="1" applyBorder="1" applyAlignment="1">
      <alignment vertical="center" wrapText="1"/>
    </xf>
    <xf numFmtId="9" fontId="4" fillId="4" borderId="12" xfId="0" applyNumberFormat="1" applyFont="1" applyFill="1" applyBorder="1" applyAlignment="1">
      <alignment horizontal="center" vertical="center"/>
    </xf>
    <xf numFmtId="0" fontId="33" fillId="0" borderId="0" xfId="5" applyFont="1" applyAlignment="1">
      <alignment horizontal="left" vertical="center" wrapText="1"/>
    </xf>
    <xf numFmtId="0" fontId="33" fillId="0" borderId="0" xfId="5" applyFont="1" applyAlignment="1">
      <alignment horizontal="center" vertical="center" wrapText="1"/>
    </xf>
    <xf numFmtId="0" fontId="36" fillId="15"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9" fontId="61" fillId="9" borderId="12" xfId="0" applyNumberFormat="1" applyFont="1" applyFill="1" applyBorder="1" applyAlignment="1" applyProtection="1">
      <alignment horizontal="center" vertical="center"/>
      <protection locked="0"/>
    </xf>
    <xf numFmtId="3" fontId="4" fillId="4" borderId="8" xfId="0" applyNumberFormat="1" applyFont="1" applyFill="1" applyBorder="1" applyAlignment="1">
      <alignment horizontal="center" vertical="top" wrapText="1"/>
    </xf>
    <xf numFmtId="3" fontId="4" fillId="4" borderId="8" xfId="0" applyNumberFormat="1" applyFont="1" applyFill="1" applyBorder="1" applyAlignment="1">
      <alignment horizontal="center" vertical="center" wrapText="1"/>
    </xf>
    <xf numFmtId="3" fontId="4" fillId="4" borderId="8" xfId="0" applyNumberFormat="1" applyFont="1" applyFill="1" applyBorder="1" applyAlignment="1">
      <alignment horizontal="right" vertical="center" wrapText="1"/>
    </xf>
    <xf numFmtId="9" fontId="4" fillId="4" borderId="8" xfId="3" applyFont="1" applyFill="1" applyBorder="1" applyAlignment="1" applyProtection="1">
      <alignment horizontal="center" vertical="center"/>
    </xf>
    <xf numFmtId="0" fontId="4" fillId="4" borderId="8" xfId="0" applyFont="1" applyFill="1" applyBorder="1" applyAlignment="1">
      <alignment horizontal="center" vertical="center"/>
    </xf>
    <xf numFmtId="0" fontId="4" fillId="0" borderId="14" xfId="0" applyFont="1" applyBorder="1" applyAlignment="1">
      <alignment horizontal="justify" vertical="center"/>
    </xf>
    <xf numFmtId="0" fontId="4" fillId="0" borderId="12" xfId="0" applyFont="1" applyBorder="1" applyAlignment="1">
      <alignment horizontal="justify" vertical="center"/>
    </xf>
    <xf numFmtId="0" fontId="4" fillId="0" borderId="12" xfId="0" applyFont="1" applyBorder="1" applyAlignment="1" applyProtection="1">
      <alignment horizontal="justify" vertical="center"/>
      <protection locked="0"/>
    </xf>
    <xf numFmtId="0" fontId="4" fillId="6" borderId="8" xfId="0" applyFont="1" applyFill="1" applyBorder="1" applyAlignment="1" applyProtection="1">
      <alignment horizontal="center" vertical="center"/>
      <protection locked="0"/>
    </xf>
    <xf numFmtId="0" fontId="4" fillId="6" borderId="8" xfId="0" applyFont="1" applyFill="1" applyBorder="1" applyAlignment="1" applyProtection="1">
      <alignment horizontal="justify" vertical="center"/>
      <protection locked="0"/>
    </xf>
    <xf numFmtId="0" fontId="4" fillId="3" borderId="8" xfId="0" applyFont="1" applyFill="1" applyBorder="1" applyAlignment="1" applyProtection="1">
      <alignment vertical="top"/>
      <protection locked="0"/>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justify" vertical="center" wrapText="1"/>
      <protection locked="0"/>
    </xf>
    <xf numFmtId="0" fontId="4" fillId="3" borderId="8" xfId="0"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horizontal="justify" vertical="center" wrapText="1"/>
      <protection locked="0"/>
    </xf>
    <xf numFmtId="41" fontId="4" fillId="3" borderId="8" xfId="12" applyFont="1" applyFill="1" applyBorder="1" applyAlignment="1" applyProtection="1">
      <alignment horizontal="justify" vertical="center" wrapText="1"/>
      <protection locked="0"/>
    </xf>
    <xf numFmtId="0" fontId="4" fillId="0" borderId="7" xfId="0" applyFont="1" applyBorder="1" applyAlignment="1">
      <alignment horizontal="center" vertical="top" wrapText="1"/>
    </xf>
    <xf numFmtId="3" fontId="4" fillId="3" borderId="8" xfId="0" applyNumberFormat="1" applyFont="1" applyFill="1" applyBorder="1" applyAlignment="1" applyProtection="1">
      <alignment vertical="top"/>
      <protection locked="0"/>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3" fontId="4" fillId="3" borderId="8"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3" fillId="0" borderId="7" xfId="0" applyFont="1" applyBorder="1" applyAlignment="1">
      <alignment horizontal="center" vertical="top"/>
    </xf>
    <xf numFmtId="0" fontId="4" fillId="0" borderId="8" xfId="0" applyFont="1" applyBorder="1" applyAlignment="1">
      <alignment horizontal="center" vertical="top"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wrapText="1"/>
    </xf>
    <xf numFmtId="9" fontId="31" fillId="12" borderId="15" xfId="5" applyNumberFormat="1" applyFont="1" applyFill="1" applyBorder="1" applyAlignment="1">
      <alignment horizontal="center" vertical="center" wrapText="1"/>
    </xf>
    <xf numFmtId="9" fontId="31" fillId="12" borderId="15" xfId="3" applyFont="1" applyFill="1" applyBorder="1" applyAlignment="1">
      <alignment vertical="center" wrapText="1"/>
    </xf>
    <xf numFmtId="9" fontId="36" fillId="32" borderId="44" xfId="3" applyNumberFormat="1" applyFont="1" applyFill="1" applyBorder="1" applyAlignment="1">
      <alignment horizontal="center" vertical="center" wrapText="1"/>
    </xf>
    <xf numFmtId="9" fontId="36" fillId="32" borderId="48" xfId="3" applyFont="1" applyFill="1" applyBorder="1" applyAlignment="1">
      <alignment vertical="center" wrapText="1"/>
    </xf>
    <xf numFmtId="9" fontId="36" fillId="33" borderId="44" xfId="3" applyNumberFormat="1" applyFont="1" applyFill="1" applyBorder="1" applyAlignment="1">
      <alignment horizontal="center" vertical="center" wrapText="1"/>
    </xf>
    <xf numFmtId="9" fontId="37" fillId="0" borderId="44" xfId="3" applyNumberFormat="1" applyFont="1" applyFill="1" applyBorder="1" applyAlignment="1">
      <alignment horizontal="center" vertical="center" wrapText="1"/>
    </xf>
    <xf numFmtId="3" fontId="37" fillId="0" borderId="43" xfId="5" applyNumberFormat="1" applyFont="1" applyFill="1" applyBorder="1" applyAlignment="1">
      <alignment vertical="center" wrapText="1"/>
    </xf>
    <xf numFmtId="14" fontId="37" fillId="0" borderId="43" xfId="5" applyNumberFormat="1" applyFont="1" applyFill="1" applyBorder="1" applyAlignment="1">
      <alignment vertical="center" wrapText="1"/>
    </xf>
    <xf numFmtId="0" fontId="33" fillId="0" borderId="43" xfId="5" applyFont="1" applyFill="1" applyBorder="1" applyAlignment="1">
      <alignment horizontal="center" vertical="center" wrapText="1"/>
    </xf>
    <xf numFmtId="0" fontId="30" fillId="0" borderId="44" xfId="5" applyFont="1" applyFill="1" applyBorder="1" applyAlignment="1">
      <alignment horizontal="center" vertical="center" wrapText="1"/>
    </xf>
    <xf numFmtId="3" fontId="37" fillId="0" borderId="19" xfId="5" applyNumberFormat="1" applyFont="1" applyFill="1" applyBorder="1" applyAlignment="1">
      <alignment vertical="center" wrapText="1"/>
    </xf>
    <xf numFmtId="166" fontId="37" fillId="0" borderId="43" xfId="4" applyNumberFormat="1" applyFont="1" applyFill="1" applyBorder="1" applyAlignment="1">
      <alignment vertical="center" wrapText="1"/>
    </xf>
    <xf numFmtId="1" fontId="36" fillId="33" borderId="43" xfId="5" applyNumberFormat="1" applyFont="1" applyFill="1" applyBorder="1" applyAlignment="1">
      <alignment horizontal="center" vertical="center" wrapText="1"/>
    </xf>
    <xf numFmtId="10" fontId="36" fillId="33" borderId="44" xfId="3" applyNumberFormat="1" applyFont="1" applyFill="1" applyBorder="1" applyAlignment="1">
      <alignment vertical="center" wrapText="1"/>
    </xf>
    <xf numFmtId="9" fontId="37" fillId="0" borderId="43" xfId="5" applyNumberFormat="1" applyFont="1" applyBorder="1" applyAlignment="1">
      <alignment horizontal="center" vertical="center" wrapText="1"/>
    </xf>
    <xf numFmtId="9" fontId="36" fillId="31" borderId="48" xfId="3" applyNumberFormat="1" applyFont="1" applyFill="1" applyBorder="1" applyAlignment="1">
      <alignment horizontal="center" vertical="center" wrapText="1"/>
    </xf>
    <xf numFmtId="170" fontId="36" fillId="32" borderId="44" xfId="3" applyNumberFormat="1" applyFont="1" applyFill="1" applyBorder="1" applyAlignment="1">
      <alignment vertical="center" wrapText="1"/>
    </xf>
    <xf numFmtId="172" fontId="37" fillId="0" borderId="43" xfId="5" applyNumberFormat="1" applyFont="1" applyBorder="1" applyAlignment="1">
      <alignment horizontal="center" vertical="center" wrapText="1"/>
    </xf>
    <xf numFmtId="1" fontId="36" fillId="32" borderId="43" xfId="5" applyNumberFormat="1" applyFont="1" applyFill="1" applyBorder="1" applyAlignment="1">
      <alignment horizontal="center" vertical="center" wrapText="1"/>
    </xf>
    <xf numFmtId="1" fontId="36" fillId="32" borderId="43" xfId="5" applyNumberFormat="1" applyFont="1" applyFill="1" applyBorder="1" applyAlignment="1">
      <alignment vertical="center" wrapText="1"/>
    </xf>
    <xf numFmtId="14" fontId="36" fillId="32" borderId="43" xfId="5" applyNumberFormat="1" applyFont="1" applyFill="1" applyBorder="1" applyAlignment="1">
      <alignment vertical="center" wrapText="1"/>
    </xf>
    <xf numFmtId="9" fontId="36" fillId="32" borderId="43" xfId="3" applyFont="1" applyFill="1" applyBorder="1" applyAlignment="1">
      <alignment vertical="center" wrapText="1"/>
    </xf>
    <xf numFmtId="166" fontId="55" fillId="32" borderId="43" xfId="4" applyNumberFormat="1" applyFont="1" applyFill="1" applyBorder="1" applyAlignment="1">
      <alignment vertical="center" wrapText="1"/>
    </xf>
    <xf numFmtId="1" fontId="36" fillId="33" borderId="43" xfId="5" applyNumberFormat="1" applyFont="1" applyFill="1" applyBorder="1" applyAlignment="1">
      <alignment vertical="center" wrapText="1"/>
    </xf>
    <xf numFmtId="14" fontId="36" fillId="33" borderId="43" xfId="5" applyNumberFormat="1" applyFont="1" applyFill="1" applyBorder="1" applyAlignment="1">
      <alignment vertical="center" wrapText="1"/>
    </xf>
    <xf numFmtId="9" fontId="36" fillId="33" borderId="43" xfId="3" applyFont="1" applyFill="1" applyBorder="1" applyAlignment="1">
      <alignment vertical="center" wrapText="1"/>
    </xf>
    <xf numFmtId="1" fontId="37" fillId="0" borderId="43" xfId="5" applyNumberFormat="1" applyFont="1" applyFill="1" applyBorder="1" applyAlignment="1">
      <alignment horizontal="center" vertical="center" wrapText="1"/>
    </xf>
    <xf numFmtId="9" fontId="37" fillId="32" borderId="48" xfId="3" applyFont="1" applyFill="1" applyBorder="1" applyAlignment="1">
      <alignment vertical="center" wrapText="1"/>
    </xf>
    <xf numFmtId="3" fontId="36" fillId="36" borderId="19" xfId="5" applyNumberFormat="1" applyFont="1" applyFill="1" applyBorder="1" applyAlignment="1">
      <alignment vertical="center" wrapText="1"/>
    </xf>
    <xf numFmtId="0" fontId="30" fillId="36" borderId="44" xfId="5" applyFont="1" applyFill="1" applyBorder="1" applyAlignment="1">
      <alignment vertical="center" wrapText="1"/>
    </xf>
    <xf numFmtId="9" fontId="33" fillId="13" borderId="7" xfId="5" applyNumberFormat="1" applyFont="1" applyFill="1" applyBorder="1" applyAlignment="1">
      <alignment horizontal="center" vertical="center" wrapText="1"/>
    </xf>
    <xf numFmtId="9" fontId="33" fillId="0" borderId="0" xfId="5" applyNumberFormat="1" applyFont="1" applyAlignment="1">
      <alignment horizontal="center" vertical="center" wrapText="1"/>
    </xf>
    <xf numFmtId="173" fontId="33" fillId="0" borderId="0" xfId="5" applyNumberFormat="1" applyFont="1" applyAlignment="1">
      <alignment horizontal="center" vertical="center" wrapText="1"/>
    </xf>
    <xf numFmtId="9" fontId="30" fillId="0" borderId="0" xfId="5" applyNumberFormat="1" applyFont="1" applyAlignment="1">
      <alignment horizontal="center" vertical="center" wrapText="1"/>
    </xf>
    <xf numFmtId="9" fontId="30" fillId="0" borderId="0" xfId="3" applyFont="1" applyAlignment="1">
      <alignment vertical="center" wrapText="1"/>
    </xf>
    <xf numFmtId="3" fontId="37" fillId="0" borderId="43" xfId="5" applyNumberFormat="1" applyFont="1" applyFill="1" applyBorder="1" applyAlignment="1">
      <alignment horizontal="justify" vertical="center" wrapText="1"/>
    </xf>
    <xf numFmtId="3" fontId="37" fillId="0" borderId="43" xfId="5" applyNumberFormat="1" applyFont="1" applyBorder="1" applyAlignment="1">
      <alignment horizontal="justify" vertical="center" wrapText="1"/>
    </xf>
    <xf numFmtId="3" fontId="36" fillId="33" borderId="43" xfId="5" applyNumberFormat="1" applyFont="1" applyFill="1" applyBorder="1" applyAlignment="1">
      <alignment horizontal="justify" vertical="center" wrapText="1"/>
    </xf>
    <xf numFmtId="9" fontId="36" fillId="31" borderId="48" xfId="3" applyNumberFormat="1" applyFont="1" applyFill="1" applyBorder="1" applyAlignment="1">
      <alignment horizontal="justify" vertical="center" wrapText="1"/>
    </xf>
    <xf numFmtId="3" fontId="36" fillId="32" borderId="43" xfId="5" applyNumberFormat="1" applyFont="1" applyFill="1" applyBorder="1" applyAlignment="1">
      <alignment horizontal="justify" vertical="center" wrapText="1"/>
    </xf>
    <xf numFmtId="0" fontId="33" fillId="31" borderId="9" xfId="5" applyFont="1" applyFill="1" applyBorder="1" applyAlignment="1">
      <alignment horizontal="justify" vertical="center" wrapText="1"/>
    </xf>
    <xf numFmtId="9" fontId="36" fillId="33" borderId="44" xfId="3" applyNumberFormat="1" applyFont="1" applyFill="1" applyBorder="1" applyAlignment="1">
      <alignment horizontal="justify" vertical="center" wrapText="1"/>
    </xf>
    <xf numFmtId="0" fontId="33" fillId="28" borderId="42" xfId="0" applyFont="1" applyFill="1" applyBorder="1" applyAlignment="1">
      <alignment horizontal="justify" vertical="center" wrapText="1"/>
    </xf>
    <xf numFmtId="0" fontId="33" fillId="29" borderId="44" xfId="0" applyFont="1" applyFill="1" applyBorder="1" applyAlignment="1">
      <alignment horizontal="justify" vertical="center" wrapText="1"/>
    </xf>
    <xf numFmtId="0" fontId="30" fillId="30" borderId="44" xfId="0" applyFont="1" applyFill="1" applyBorder="1" applyAlignment="1">
      <alignment horizontal="justify" vertical="center" wrapText="1"/>
    </xf>
    <xf numFmtId="0" fontId="30" fillId="7" borderId="44" xfId="0" applyFont="1" applyFill="1" applyBorder="1" applyAlignment="1">
      <alignment horizontal="justify" vertical="center" wrapText="1"/>
    </xf>
    <xf numFmtId="0" fontId="30" fillId="0" borderId="44" xfId="0" applyFont="1" applyBorder="1" applyAlignment="1">
      <alignment horizontal="justify" vertical="center" wrapText="1"/>
    </xf>
    <xf numFmtId="9" fontId="33" fillId="13" borderId="7" xfId="5" applyNumberFormat="1" applyFont="1" applyFill="1" applyBorder="1" applyAlignment="1">
      <alignment horizontal="justify" vertical="center" wrapText="1"/>
    </xf>
    <xf numFmtId="3" fontId="37" fillId="32" borderId="43" xfId="5" applyNumberFormat="1" applyFont="1" applyFill="1" applyBorder="1" applyAlignment="1">
      <alignment horizontal="center" vertical="center" wrapText="1"/>
    </xf>
    <xf numFmtId="3" fontId="37" fillId="32" borderId="44" xfId="5" applyNumberFormat="1" applyFont="1" applyFill="1" applyBorder="1" applyAlignment="1">
      <alignment horizontal="center" vertical="center" wrapText="1"/>
    </xf>
    <xf numFmtId="3" fontId="37" fillId="33" borderId="43" xfId="5" applyNumberFormat="1" applyFont="1" applyFill="1" applyBorder="1" applyAlignment="1">
      <alignment horizontal="center" vertical="center" wrapText="1"/>
    </xf>
    <xf numFmtId="3" fontId="37" fillId="33" borderId="44" xfId="5" applyNumberFormat="1" applyFont="1" applyFill="1" applyBorder="1" applyAlignment="1">
      <alignment horizontal="center" vertical="center" wrapText="1"/>
    </xf>
    <xf numFmtId="3" fontId="37" fillId="0" borderId="43" xfId="5" applyNumberFormat="1" applyFont="1" applyFill="1" applyBorder="1" applyAlignment="1">
      <alignment horizontal="center" vertical="center" wrapText="1"/>
    </xf>
    <xf numFmtId="3" fontId="37" fillId="0" borderId="44" xfId="5" applyNumberFormat="1" applyFont="1" applyFill="1" applyBorder="1" applyAlignment="1">
      <alignment horizontal="center" vertical="center" wrapText="1"/>
    </xf>
    <xf numFmtId="3" fontId="37" fillId="0" borderId="43" xfId="5" applyNumberFormat="1" applyFont="1" applyBorder="1" applyAlignment="1">
      <alignment horizontal="center" vertical="center" wrapText="1"/>
    </xf>
    <xf numFmtId="171" fontId="37" fillId="0" borderId="44" xfId="5" applyNumberFormat="1" applyFont="1" applyBorder="1" applyAlignment="1">
      <alignment horizontal="center" vertical="center" wrapText="1"/>
    </xf>
    <xf numFmtId="3" fontId="36" fillId="33" borderId="43" xfId="5" applyNumberFormat="1" applyFont="1" applyFill="1" applyBorder="1" applyAlignment="1">
      <alignment horizontal="center" vertical="center" wrapText="1"/>
    </xf>
    <xf numFmtId="3" fontId="36" fillId="33" borderId="44" xfId="5" applyNumberFormat="1" applyFont="1" applyFill="1" applyBorder="1" applyAlignment="1">
      <alignment horizontal="center" vertical="center" wrapText="1"/>
    </xf>
    <xf numFmtId="3" fontId="37" fillId="0" borderId="44" xfId="5" applyNumberFormat="1" applyFont="1" applyBorder="1" applyAlignment="1">
      <alignment horizontal="center" vertical="center" wrapText="1"/>
    </xf>
    <xf numFmtId="3" fontId="36" fillId="32" borderId="43" xfId="5" applyNumberFormat="1" applyFont="1" applyFill="1" applyBorder="1" applyAlignment="1">
      <alignment horizontal="center" vertical="center" wrapText="1"/>
    </xf>
    <xf numFmtId="3" fontId="36" fillId="32" borderId="44" xfId="5" applyNumberFormat="1" applyFont="1" applyFill="1" applyBorder="1" applyAlignment="1">
      <alignment horizontal="center" vertical="center" wrapText="1"/>
    </xf>
    <xf numFmtId="3" fontId="36" fillId="31" borderId="41" xfId="5" applyNumberFormat="1" applyFont="1" applyFill="1" applyBorder="1" applyAlignment="1">
      <alignment horizontal="center" vertical="center" wrapText="1"/>
    </xf>
    <xf numFmtId="3" fontId="36" fillId="31" borderId="42" xfId="5" applyNumberFormat="1" applyFont="1" applyFill="1" applyBorder="1" applyAlignment="1">
      <alignment horizontal="center" vertical="center" wrapText="1"/>
    </xf>
    <xf numFmtId="3" fontId="37" fillId="0" borderId="19" xfId="5" applyNumberFormat="1" applyFont="1" applyBorder="1" applyAlignment="1">
      <alignment horizontal="center" vertical="center" wrapText="1"/>
    </xf>
    <xf numFmtId="3" fontId="36" fillId="33" borderId="19" xfId="5" applyNumberFormat="1" applyFont="1" applyFill="1" applyBorder="1" applyAlignment="1">
      <alignment horizontal="center" vertical="center" wrapText="1"/>
    </xf>
    <xf numFmtId="3" fontId="37" fillId="33" borderId="19" xfId="5" applyNumberFormat="1" applyFont="1" applyFill="1" applyBorder="1" applyAlignment="1">
      <alignment horizontal="center" vertical="center" wrapText="1"/>
    </xf>
    <xf numFmtId="3" fontId="36" fillId="31" borderId="25" xfId="5" applyNumberFormat="1" applyFont="1" applyFill="1" applyBorder="1" applyAlignment="1">
      <alignment horizontal="center" vertical="center" wrapText="1"/>
    </xf>
    <xf numFmtId="3" fontId="37" fillId="32" borderId="19" xfId="5" applyNumberFormat="1" applyFont="1" applyFill="1" applyBorder="1" applyAlignment="1">
      <alignment horizontal="center" vertical="center" wrapText="1"/>
    </xf>
    <xf numFmtId="3" fontId="36" fillId="32" borderId="19" xfId="5" applyNumberFormat="1" applyFont="1" applyFill="1" applyBorder="1" applyAlignment="1">
      <alignment horizontal="center" vertical="center" wrapText="1"/>
    </xf>
    <xf numFmtId="3" fontId="36" fillId="31" borderId="68" xfId="5" applyNumberFormat="1" applyFont="1" applyFill="1" applyBorder="1" applyAlignment="1">
      <alignment horizontal="center" vertical="center" wrapText="1"/>
    </xf>
    <xf numFmtId="3" fontId="36" fillId="31" borderId="48" xfId="5" applyNumberFormat="1" applyFont="1" applyFill="1" applyBorder="1" applyAlignment="1">
      <alignment horizontal="center" vertical="center" wrapText="1"/>
    </xf>
    <xf numFmtId="10" fontId="36" fillId="31" borderId="41" xfId="3" applyNumberFormat="1" applyFont="1" applyFill="1" applyBorder="1" applyAlignment="1">
      <alignment horizontal="center" vertical="center" wrapText="1"/>
    </xf>
    <xf numFmtId="166" fontId="36" fillId="31" borderId="48" xfId="4" applyNumberFormat="1" applyFont="1" applyFill="1" applyBorder="1" applyAlignment="1">
      <alignment horizontal="center" vertical="center" wrapText="1"/>
    </xf>
    <xf numFmtId="9" fontId="36" fillId="31" borderId="48" xfId="3" applyFont="1" applyFill="1" applyBorder="1" applyAlignment="1">
      <alignment horizontal="center" vertical="center" wrapText="1"/>
    </xf>
    <xf numFmtId="3" fontId="36" fillId="32" borderId="69" xfId="5" applyNumberFormat="1" applyFont="1" applyFill="1" applyBorder="1" applyAlignment="1">
      <alignment horizontal="center" vertical="center" wrapText="1"/>
    </xf>
    <xf numFmtId="10" fontId="36" fillId="32" borderId="43" xfId="3" applyNumberFormat="1" applyFont="1" applyFill="1" applyBorder="1" applyAlignment="1">
      <alignment horizontal="center" vertical="center" wrapText="1"/>
    </xf>
    <xf numFmtId="166" fontId="36" fillId="32" borderId="43" xfId="4" applyNumberFormat="1" applyFont="1" applyFill="1" applyBorder="1" applyAlignment="1">
      <alignment horizontal="center" vertical="center" wrapText="1"/>
    </xf>
    <xf numFmtId="9" fontId="36" fillId="32" borderId="48" xfId="3" applyFont="1" applyFill="1" applyBorder="1" applyAlignment="1">
      <alignment horizontal="center" vertical="center" wrapText="1"/>
    </xf>
    <xf numFmtId="9" fontId="36" fillId="32" borderId="44" xfId="3" applyFont="1" applyFill="1" applyBorder="1" applyAlignment="1">
      <alignment horizontal="center" vertical="center" wrapText="1"/>
    </xf>
    <xf numFmtId="3" fontId="36" fillId="33" borderId="69" xfId="5" applyNumberFormat="1" applyFont="1" applyFill="1" applyBorder="1" applyAlignment="1">
      <alignment horizontal="center" vertical="center" wrapText="1"/>
    </xf>
    <xf numFmtId="10" fontId="36" fillId="33" borderId="43" xfId="3" applyNumberFormat="1" applyFont="1" applyFill="1" applyBorder="1" applyAlignment="1">
      <alignment horizontal="center" vertical="center" wrapText="1"/>
    </xf>
    <xf numFmtId="166" fontId="36" fillId="33" borderId="43" xfId="4" applyNumberFormat="1" applyFont="1" applyFill="1" applyBorder="1" applyAlignment="1">
      <alignment horizontal="center" vertical="center" wrapText="1"/>
    </xf>
    <xf numFmtId="9" fontId="37" fillId="33" borderId="48" xfId="3" applyFont="1" applyFill="1" applyBorder="1" applyAlignment="1">
      <alignment horizontal="center" vertical="center" wrapText="1"/>
    </xf>
    <xf numFmtId="9" fontId="36" fillId="33" borderId="44" xfId="3" applyFont="1" applyFill="1" applyBorder="1" applyAlignment="1">
      <alignment horizontal="center" vertical="center" wrapText="1"/>
    </xf>
    <xf numFmtId="3" fontId="37" fillId="0" borderId="69" xfId="5" applyNumberFormat="1" applyFont="1" applyBorder="1" applyAlignment="1">
      <alignment horizontal="center" vertical="center" wrapText="1"/>
    </xf>
    <xf numFmtId="10" fontId="37" fillId="0" borderId="43" xfId="3" applyNumberFormat="1" applyFont="1" applyFill="1" applyBorder="1" applyAlignment="1">
      <alignment horizontal="center" vertical="center" wrapText="1"/>
    </xf>
    <xf numFmtId="166" fontId="37" fillId="0" borderId="43" xfId="4" applyNumberFormat="1" applyFont="1" applyFill="1" applyBorder="1" applyAlignment="1">
      <alignment horizontal="center" vertical="center" wrapText="1"/>
    </xf>
    <xf numFmtId="166" fontId="36" fillId="0" borderId="43" xfId="4" applyNumberFormat="1" applyFont="1" applyFill="1" applyBorder="1" applyAlignment="1">
      <alignment horizontal="center" vertical="center" wrapText="1"/>
    </xf>
    <xf numFmtId="9" fontId="37" fillId="0" borderId="48" xfId="3" applyFont="1" applyFill="1" applyBorder="1" applyAlignment="1">
      <alignment horizontal="center" vertical="center" wrapText="1"/>
    </xf>
    <xf numFmtId="9" fontId="37" fillId="0" borderId="44" xfId="3" applyFont="1" applyFill="1" applyBorder="1" applyAlignment="1">
      <alignment horizontal="center" vertical="center" wrapText="1"/>
    </xf>
    <xf numFmtId="9" fontId="36" fillId="33" borderId="48" xfId="3" applyFont="1" applyFill="1" applyBorder="1" applyAlignment="1">
      <alignment horizontal="center" vertical="center" wrapText="1"/>
    </xf>
    <xf numFmtId="3" fontId="37" fillId="0" borderId="46" xfId="5" applyNumberFormat="1" applyFont="1" applyBorder="1" applyAlignment="1">
      <alignment horizontal="center" vertical="center" wrapText="1"/>
    </xf>
    <xf numFmtId="3" fontId="37" fillId="0" borderId="42" xfId="5" applyNumberFormat="1" applyFont="1" applyBorder="1" applyAlignment="1">
      <alignment horizontal="center" vertical="center" wrapText="1"/>
    </xf>
    <xf numFmtId="10" fontId="37" fillId="0" borderId="19" xfId="3" applyNumberFormat="1" applyFont="1" applyFill="1" applyBorder="1" applyAlignment="1">
      <alignment horizontal="center" vertical="center" wrapText="1"/>
    </xf>
    <xf numFmtId="3" fontId="36" fillId="31" borderId="18" xfId="5" applyNumberFormat="1" applyFont="1" applyFill="1" applyBorder="1" applyAlignment="1">
      <alignment horizontal="center" vertical="center" wrapText="1"/>
    </xf>
    <xf numFmtId="3" fontId="36" fillId="31" borderId="44" xfId="5" applyNumberFormat="1" applyFont="1" applyFill="1" applyBorder="1" applyAlignment="1">
      <alignment horizontal="center" vertical="center" wrapText="1"/>
    </xf>
    <xf numFmtId="10" fontId="36" fillId="31" borderId="25" xfId="3" applyNumberFormat="1" applyFont="1" applyFill="1" applyBorder="1" applyAlignment="1">
      <alignment horizontal="center" vertical="center" wrapText="1"/>
    </xf>
    <xf numFmtId="3" fontId="36" fillId="32" borderId="18" xfId="5" applyNumberFormat="1" applyFont="1" applyFill="1" applyBorder="1" applyAlignment="1">
      <alignment horizontal="center" vertical="center" wrapText="1"/>
    </xf>
    <xf numFmtId="10" fontId="36" fillId="32" borderId="19" xfId="3" applyNumberFormat="1" applyFont="1" applyFill="1" applyBorder="1" applyAlignment="1">
      <alignment horizontal="center" vertical="center" wrapText="1"/>
    </xf>
    <xf numFmtId="9" fontId="36" fillId="32" borderId="43" xfId="3" applyFont="1" applyFill="1" applyBorder="1" applyAlignment="1">
      <alignment horizontal="center" vertical="center" wrapText="1"/>
    </xf>
    <xf numFmtId="3" fontId="36" fillId="33" borderId="18" xfId="5" applyNumberFormat="1" applyFont="1" applyFill="1" applyBorder="1" applyAlignment="1">
      <alignment horizontal="center" vertical="center" wrapText="1"/>
    </xf>
    <xf numFmtId="10" fontId="36" fillId="33" borderId="19" xfId="3" applyNumberFormat="1" applyFont="1" applyFill="1" applyBorder="1" applyAlignment="1">
      <alignment horizontal="center" vertical="center" wrapText="1"/>
    </xf>
    <xf numFmtId="3" fontId="37" fillId="0" borderId="25" xfId="5" applyNumberFormat="1" applyFont="1" applyBorder="1" applyAlignment="1">
      <alignment horizontal="center" vertical="center" wrapText="1"/>
    </xf>
    <xf numFmtId="3" fontId="37" fillId="0" borderId="13" xfId="5" applyNumberFormat="1" applyFont="1" applyBorder="1" applyAlignment="1">
      <alignment horizontal="center" vertical="center" wrapText="1"/>
    </xf>
    <xf numFmtId="3" fontId="37" fillId="0" borderId="41" xfId="5" applyNumberFormat="1" applyFont="1" applyBorder="1" applyAlignment="1">
      <alignment horizontal="center" vertical="center" wrapText="1"/>
    </xf>
    <xf numFmtId="3" fontId="36" fillId="33" borderId="16" xfId="5" applyNumberFormat="1" applyFont="1" applyFill="1" applyBorder="1" applyAlignment="1">
      <alignment horizontal="center" vertical="center" wrapText="1"/>
    </xf>
    <xf numFmtId="3" fontId="37" fillId="0" borderId="22" xfId="5" applyNumberFormat="1" applyFont="1" applyBorder="1" applyAlignment="1">
      <alignment horizontal="center" vertical="center" wrapText="1"/>
    </xf>
    <xf numFmtId="3" fontId="36" fillId="33" borderId="12" xfId="5" applyNumberFormat="1" applyFont="1" applyFill="1" applyBorder="1" applyAlignment="1">
      <alignment horizontal="center" vertical="center" wrapText="1"/>
    </xf>
    <xf numFmtId="3" fontId="37" fillId="0" borderId="6" xfId="5" applyNumberFormat="1" applyFont="1" applyBorder="1" applyAlignment="1">
      <alignment horizontal="center" vertical="center" wrapText="1"/>
    </xf>
    <xf numFmtId="3" fontId="36" fillId="32" borderId="12" xfId="5" applyNumberFormat="1" applyFont="1" applyFill="1" applyBorder="1" applyAlignment="1">
      <alignment horizontal="center" vertical="center" wrapText="1"/>
    </xf>
    <xf numFmtId="3" fontId="36" fillId="36" borderId="43" xfId="5" applyNumberFormat="1" applyFont="1" applyFill="1" applyBorder="1" applyAlignment="1">
      <alignment horizontal="center" vertical="center" wrapText="1"/>
    </xf>
    <xf numFmtId="4" fontId="36" fillId="36" borderId="44" xfId="5" applyNumberFormat="1" applyFont="1" applyFill="1" applyBorder="1" applyAlignment="1">
      <alignment horizontal="center" vertical="center" wrapText="1"/>
    </xf>
    <xf numFmtId="0" fontId="30" fillId="0" borderId="3" xfId="5" applyFont="1" applyBorder="1" applyAlignment="1">
      <alignment vertical="center" wrapText="1"/>
    </xf>
    <xf numFmtId="0" fontId="30" fillId="0" borderId="9" xfId="5" applyFont="1" applyBorder="1" applyAlignment="1">
      <alignment vertical="center" wrapText="1"/>
    </xf>
    <xf numFmtId="166" fontId="36" fillId="32" borderId="44" xfId="4" applyNumberFormat="1" applyFont="1" applyFill="1" applyBorder="1" applyAlignment="1">
      <alignment vertical="center" wrapText="1"/>
    </xf>
    <xf numFmtId="166" fontId="36" fillId="33" borderId="44" xfId="4" applyNumberFormat="1" applyFont="1" applyFill="1" applyBorder="1" applyAlignment="1">
      <alignment vertical="center" wrapText="1"/>
    </xf>
    <xf numFmtId="166" fontId="55" fillId="32" borderId="44" xfId="4" applyNumberFormat="1" applyFont="1" applyFill="1" applyBorder="1" applyAlignment="1">
      <alignment vertical="center" wrapText="1"/>
    </xf>
    <xf numFmtId="0" fontId="30" fillId="0" borderId="9" xfId="5" applyFont="1" applyBorder="1" applyAlignment="1">
      <alignment vertical="center"/>
    </xf>
    <xf numFmtId="0" fontId="30" fillId="0" borderId="13" xfId="5" applyFont="1" applyBorder="1" applyAlignment="1">
      <alignment vertical="center"/>
    </xf>
    <xf numFmtId="0" fontId="30" fillId="0" borderId="12" xfId="5" applyFont="1" applyBorder="1" applyAlignment="1">
      <alignment vertical="center"/>
    </xf>
    <xf numFmtId="0" fontId="30" fillId="0" borderId="13" xfId="5" applyFont="1" applyBorder="1" applyAlignment="1">
      <alignment vertical="center" wrapText="1"/>
    </xf>
    <xf numFmtId="3" fontId="37" fillId="31" borderId="41" xfId="5" applyNumberFormat="1" applyFont="1" applyFill="1" applyBorder="1" applyAlignment="1">
      <alignment horizontal="justify" vertical="center" wrapText="1"/>
    </xf>
    <xf numFmtId="3" fontId="36" fillId="31" borderId="40" xfId="5" applyNumberFormat="1" applyFont="1" applyFill="1" applyBorder="1" applyAlignment="1">
      <alignment horizontal="justify" vertical="center" wrapText="1"/>
    </xf>
    <xf numFmtId="3" fontId="36" fillId="31" borderId="42" xfId="5" applyNumberFormat="1" applyFont="1" applyFill="1" applyBorder="1" applyAlignment="1">
      <alignment horizontal="justify" vertical="center" wrapText="1"/>
    </xf>
    <xf numFmtId="3" fontId="37" fillId="32" borderId="44" xfId="5" applyNumberFormat="1" applyFont="1" applyFill="1" applyBorder="1" applyAlignment="1">
      <alignment horizontal="justify" vertical="center" wrapText="1"/>
    </xf>
    <xf numFmtId="3" fontId="36" fillId="32" borderId="19" xfId="5" applyNumberFormat="1" applyFont="1" applyFill="1" applyBorder="1" applyAlignment="1">
      <alignment horizontal="justify" vertical="center" wrapText="1"/>
    </xf>
    <xf numFmtId="3" fontId="36" fillId="32" borderId="44" xfId="5" applyNumberFormat="1" applyFont="1" applyFill="1" applyBorder="1" applyAlignment="1">
      <alignment horizontal="justify" vertical="center" wrapText="1"/>
    </xf>
    <xf numFmtId="3" fontId="37" fillId="33" borderId="44" xfId="5" applyNumberFormat="1" applyFont="1" applyFill="1" applyBorder="1" applyAlignment="1">
      <alignment horizontal="justify" vertical="center" wrapText="1"/>
    </xf>
    <xf numFmtId="3" fontId="36" fillId="33" borderId="19" xfId="5" applyNumberFormat="1" applyFont="1" applyFill="1" applyBorder="1" applyAlignment="1">
      <alignment horizontal="justify" vertical="center" wrapText="1"/>
    </xf>
    <xf numFmtId="3" fontId="36" fillId="33" borderId="44" xfId="5" applyNumberFormat="1" applyFont="1" applyFill="1" applyBorder="1" applyAlignment="1">
      <alignment horizontal="justify" vertical="center" wrapText="1"/>
    </xf>
    <xf numFmtId="3" fontId="37" fillId="0" borderId="44" xfId="5" applyNumberFormat="1" applyFont="1" applyBorder="1" applyAlignment="1">
      <alignment horizontal="justify" vertical="center" wrapText="1"/>
    </xf>
    <xf numFmtId="3" fontId="37" fillId="0" borderId="19" xfId="5" applyNumberFormat="1" applyFont="1" applyBorder="1" applyAlignment="1">
      <alignment horizontal="justify" vertical="center" wrapText="1"/>
    </xf>
    <xf numFmtId="3" fontId="36" fillId="0" borderId="19" xfId="5" applyNumberFormat="1" applyFont="1" applyBorder="1" applyAlignment="1">
      <alignment horizontal="justify" vertical="center" wrapText="1"/>
    </xf>
    <xf numFmtId="3" fontId="37" fillId="33" borderId="43" xfId="5" applyNumberFormat="1" applyFont="1" applyFill="1" applyBorder="1" applyAlignment="1">
      <alignment horizontal="justify" vertical="center" wrapText="1"/>
    </xf>
    <xf numFmtId="3" fontId="37" fillId="33" borderId="34" xfId="5" applyNumberFormat="1" applyFont="1" applyFill="1" applyBorder="1" applyAlignment="1">
      <alignment horizontal="justify" vertical="center" wrapText="1"/>
    </xf>
    <xf numFmtId="3" fontId="36" fillId="33" borderId="18" xfId="5" applyNumberFormat="1" applyFont="1" applyFill="1" applyBorder="1" applyAlignment="1">
      <alignment horizontal="justify" vertical="center" wrapText="1"/>
    </xf>
    <xf numFmtId="3" fontId="36" fillId="0" borderId="43" xfId="5" applyNumberFormat="1" applyFont="1" applyBorder="1" applyAlignment="1">
      <alignment horizontal="justify" vertical="center" wrapText="1"/>
    </xf>
    <xf numFmtId="3" fontId="36" fillId="0" borderId="44" xfId="5" applyNumberFormat="1" applyFont="1" applyBorder="1" applyAlignment="1">
      <alignment horizontal="justify" vertical="center" wrapText="1"/>
    </xf>
    <xf numFmtId="3" fontId="36" fillId="31" borderId="44" xfId="5" applyNumberFormat="1" applyFont="1" applyFill="1" applyBorder="1" applyAlignment="1">
      <alignment horizontal="justify" vertical="center" wrapText="1"/>
    </xf>
    <xf numFmtId="3" fontId="36" fillId="31" borderId="25" xfId="5" applyNumberFormat="1" applyFont="1" applyFill="1" applyBorder="1" applyAlignment="1">
      <alignment horizontal="justify" vertical="center" wrapText="1"/>
    </xf>
    <xf numFmtId="3" fontId="37" fillId="32" borderId="43" xfId="5" applyNumberFormat="1" applyFont="1" applyFill="1" applyBorder="1" applyAlignment="1">
      <alignment horizontal="justify" vertical="center" wrapText="1"/>
    </xf>
    <xf numFmtId="3" fontId="36" fillId="31" borderId="43" xfId="5" applyNumberFormat="1" applyFont="1" applyFill="1" applyBorder="1" applyAlignment="1">
      <alignment horizontal="justify" vertical="center" wrapText="1"/>
    </xf>
    <xf numFmtId="166" fontId="37" fillId="32" borderId="43" xfId="4" applyNumberFormat="1" applyFont="1" applyFill="1" applyBorder="1" applyAlignment="1">
      <alignment horizontal="justify" vertical="center" wrapText="1"/>
    </xf>
    <xf numFmtId="166" fontId="55" fillId="32" borderId="43" xfId="4" applyNumberFormat="1" applyFont="1" applyFill="1" applyBorder="1" applyAlignment="1">
      <alignment horizontal="justify" vertical="center" wrapText="1"/>
    </xf>
    <xf numFmtId="3" fontId="37" fillId="31" borderId="44" xfId="5" applyNumberFormat="1" applyFont="1" applyFill="1" applyBorder="1" applyAlignment="1">
      <alignment horizontal="justify" vertical="center" wrapText="1"/>
    </xf>
    <xf numFmtId="9" fontId="37" fillId="32" borderId="48" xfId="3" applyFont="1" applyFill="1" applyBorder="1" applyAlignment="1">
      <alignment horizontal="justify" vertical="center" wrapText="1"/>
    </xf>
    <xf numFmtId="3" fontId="37" fillId="36" borderId="43" xfId="5" applyNumberFormat="1" applyFont="1" applyFill="1" applyBorder="1" applyAlignment="1">
      <alignment horizontal="justify" vertical="center" wrapText="1"/>
    </xf>
    <xf numFmtId="3" fontId="36" fillId="36" borderId="43" xfId="5" applyNumberFormat="1" applyFont="1" applyFill="1" applyBorder="1" applyAlignment="1">
      <alignment horizontal="justify" vertical="center" wrapText="1"/>
    </xf>
    <xf numFmtId="3" fontId="36" fillId="36" borderId="44" xfId="5" applyNumberFormat="1" applyFont="1" applyFill="1" applyBorder="1" applyAlignment="1">
      <alignment horizontal="justify" vertical="center" wrapText="1"/>
    </xf>
    <xf numFmtId="166" fontId="36" fillId="32" borderId="43" xfId="4" applyNumberFormat="1" applyFont="1" applyFill="1" applyBorder="1" applyAlignment="1">
      <alignment horizontal="justify" vertical="center" wrapText="1"/>
    </xf>
    <xf numFmtId="166" fontId="37" fillId="33" borderId="43" xfId="4" applyNumberFormat="1" applyFont="1" applyFill="1" applyBorder="1" applyAlignment="1">
      <alignment horizontal="justify" vertical="center" wrapText="1"/>
    </xf>
    <xf numFmtId="166" fontId="36" fillId="33" borderId="43" xfId="4" applyNumberFormat="1" applyFont="1" applyFill="1" applyBorder="1" applyAlignment="1">
      <alignment horizontal="justify" vertical="center" wrapText="1"/>
    </xf>
    <xf numFmtId="0" fontId="30" fillId="33" borderId="0" xfId="5" applyFont="1" applyFill="1" applyAlignment="1">
      <alignment horizontal="justify" vertical="center" wrapText="1"/>
    </xf>
    <xf numFmtId="0" fontId="30" fillId="33" borderId="45" xfId="5" applyFont="1" applyFill="1" applyBorder="1" applyAlignment="1">
      <alignment horizontal="justify" vertical="center" wrapText="1"/>
    </xf>
    <xf numFmtId="0" fontId="30" fillId="33" borderId="47" xfId="5" applyFont="1" applyFill="1" applyBorder="1" applyAlignment="1">
      <alignment horizontal="justify" vertical="center" wrapText="1"/>
    </xf>
    <xf numFmtId="0" fontId="30" fillId="33" borderId="47" xfId="5" applyFont="1" applyFill="1" applyBorder="1" applyAlignment="1">
      <alignment vertical="center" wrapText="1"/>
    </xf>
    <xf numFmtId="0" fontId="30" fillId="33" borderId="79" xfId="5" applyFont="1" applyFill="1" applyBorder="1" applyAlignment="1">
      <alignment vertical="center" wrapText="1"/>
    </xf>
    <xf numFmtId="9" fontId="0" fillId="6" borderId="0" xfId="3" applyFont="1" applyFill="1" applyAlignment="1" applyProtection="1">
      <alignment horizontal="center" vertical="center"/>
      <protection hidden="1"/>
    </xf>
    <xf numFmtId="0" fontId="0" fillId="0" borderId="16" xfId="0" applyBorder="1" applyAlignment="1" applyProtection="1">
      <alignment horizontal="center" vertical="center"/>
      <protection locked="0"/>
    </xf>
    <xf numFmtId="0" fontId="0" fillId="6" borderId="16" xfId="3" applyNumberFormat="1" applyFont="1" applyFill="1" applyBorder="1" applyAlignment="1" applyProtection="1">
      <alignment horizontal="left" vertical="center"/>
    </xf>
    <xf numFmtId="0" fontId="7" fillId="6" borderId="16" xfId="3" applyNumberFormat="1" applyFont="1" applyFill="1" applyBorder="1" applyAlignment="1" applyProtection="1">
      <alignment horizontal="justify" vertical="center" wrapText="1"/>
      <protection hidden="1"/>
    </xf>
    <xf numFmtId="0" fontId="7" fillId="6" borderId="18" xfId="3" applyNumberFormat="1" applyFont="1" applyFill="1" applyBorder="1" applyAlignment="1" applyProtection="1">
      <alignment horizontal="justify" vertical="center" wrapText="1"/>
      <protection hidden="1"/>
    </xf>
    <xf numFmtId="0" fontId="7" fillId="6" borderId="19" xfId="3" applyNumberFormat="1" applyFont="1" applyFill="1" applyBorder="1" applyAlignment="1" applyProtection="1">
      <alignment horizontal="justify" vertical="center" wrapText="1"/>
    </xf>
    <xf numFmtId="0" fontId="7" fillId="6" borderId="20" xfId="3" applyNumberFormat="1" applyFont="1" applyFill="1" applyBorder="1" applyAlignment="1" applyProtection="1">
      <alignment horizontal="justify" vertical="center" wrapText="1"/>
      <protection locked="0"/>
    </xf>
    <xf numFmtId="0" fontId="4" fillId="3" borderId="7" xfId="0" applyFont="1" applyFill="1" applyBorder="1" applyAlignment="1" applyProtection="1">
      <alignment horizontal="center" wrapText="1"/>
      <protection locked="0"/>
    </xf>
    <xf numFmtId="3" fontId="4" fillId="4" borderId="13" xfId="0" applyNumberFormat="1" applyFont="1" applyFill="1" applyBorder="1" applyAlignment="1" applyProtection="1">
      <alignment horizontal="center" vertical="top"/>
      <protection locked="0"/>
    </xf>
    <xf numFmtId="3" fontId="4" fillId="3" borderId="13" xfId="0" applyNumberFormat="1" applyFont="1" applyFill="1" applyBorder="1" applyAlignment="1" applyProtection="1">
      <alignment horizontal="center" vertical="center" wrapText="1"/>
      <protection locked="0"/>
    </xf>
    <xf numFmtId="9" fontId="4" fillId="4" borderId="12" xfId="3" applyFont="1" applyFill="1" applyBorder="1" applyAlignment="1">
      <alignment horizontal="center" vertical="center" wrapText="1"/>
    </xf>
    <xf numFmtId="0" fontId="8" fillId="3" borderId="8" xfId="0" applyFont="1" applyFill="1" applyBorder="1" applyAlignment="1" applyProtection="1">
      <alignment horizontal="justify" vertical="center" wrapText="1"/>
      <protection locked="0"/>
    </xf>
    <xf numFmtId="3" fontId="7" fillId="3" borderId="16" xfId="0" applyNumberFormat="1" applyFont="1" applyFill="1" applyBorder="1" applyAlignment="1" applyProtection="1">
      <alignment horizontal="right" vertical="center"/>
      <protection locked="0"/>
    </xf>
    <xf numFmtId="166" fontId="7" fillId="3" borderId="16" xfId="0" applyNumberFormat="1" applyFont="1" applyFill="1" applyBorder="1" applyAlignment="1" applyProtection="1">
      <alignment horizontal="right" vertical="center"/>
      <protection locked="0"/>
    </xf>
    <xf numFmtId="166" fontId="7" fillId="3" borderId="16" xfId="4" applyNumberFormat="1" applyFont="1" applyFill="1" applyBorder="1" applyAlignment="1" applyProtection="1">
      <alignment horizontal="right" vertical="center"/>
      <protection locked="0"/>
    </xf>
    <xf numFmtId="9" fontId="7" fillId="3" borderId="16" xfId="0" applyNumberFormat="1" applyFont="1" applyFill="1" applyBorder="1" applyAlignment="1">
      <alignment horizontal="center" vertical="center"/>
    </xf>
    <xf numFmtId="9" fontId="4" fillId="4" borderId="14" xfId="0" applyNumberFormat="1" applyFont="1" applyFill="1" applyBorder="1" applyAlignment="1">
      <alignment horizontal="center" vertical="center"/>
    </xf>
    <xf numFmtId="0" fontId="8" fillId="0" borderId="8" xfId="0" applyFont="1" applyBorder="1" applyAlignment="1">
      <alignment vertical="center" wrapText="1"/>
    </xf>
    <xf numFmtId="0" fontId="8" fillId="0" borderId="7" xfId="0" applyFont="1" applyBorder="1" applyAlignment="1">
      <alignment vertical="center" wrapText="1"/>
    </xf>
    <xf numFmtId="0" fontId="17" fillId="0" borderId="35" xfId="2" applyBorder="1" applyAlignment="1">
      <alignment vertical="center"/>
    </xf>
    <xf numFmtId="165" fontId="4" fillId="4" borderId="8"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4" fillId="3" borderId="7" xfId="0" applyFont="1" applyFill="1" applyBorder="1" applyAlignment="1" applyProtection="1">
      <alignment horizontal="justify" vertical="center" wrapText="1"/>
      <protection locked="0"/>
    </xf>
    <xf numFmtId="0" fontId="4" fillId="0" borderId="7" xfId="0" applyFont="1" applyBorder="1" applyAlignment="1">
      <alignment horizontal="center" vertical="center" wrapText="1"/>
    </xf>
    <xf numFmtId="166" fontId="4" fillId="4" borderId="12" xfId="4" applyNumberFormat="1" applyFont="1" applyFill="1" applyBorder="1" applyAlignment="1">
      <alignment horizontal="center" wrapText="1"/>
    </xf>
    <xf numFmtId="0" fontId="0" fillId="0" borderId="0" xfId="0" applyAlignment="1"/>
    <xf numFmtId="0" fontId="0" fillId="3" borderId="30" xfId="0" applyFill="1" applyBorder="1" applyAlignment="1" applyProtection="1">
      <alignment horizontal="center" vertical="center"/>
      <protection locked="0"/>
    </xf>
    <xf numFmtId="0" fontId="4" fillId="0" borderId="12" xfId="0" applyFont="1" applyBorder="1" applyAlignment="1">
      <alignment vertical="center" wrapText="1"/>
    </xf>
    <xf numFmtId="0" fontId="0" fillId="0" borderId="20" xfId="0" applyBorder="1" applyAlignment="1" applyProtection="1">
      <alignment vertical="center"/>
      <protection locked="0"/>
    </xf>
    <xf numFmtId="9" fontId="0" fillId="6" borderId="20" xfId="3" applyFont="1" applyFill="1" applyBorder="1" applyAlignment="1" applyProtection="1">
      <alignment horizontal="center" vertical="center"/>
      <protection hidden="1"/>
    </xf>
    <xf numFmtId="0" fontId="31" fillId="12" borderId="3" xfId="5" applyFont="1" applyFill="1" applyBorder="1" applyAlignment="1">
      <alignment vertical="center" wrapText="1"/>
    </xf>
    <xf numFmtId="0" fontId="0" fillId="0" borderId="0" xfId="0" applyAlignment="1">
      <alignment wrapText="1"/>
    </xf>
    <xf numFmtId="49" fontId="66" fillId="0" borderId="56" xfId="5" applyNumberFormat="1" applyFont="1" applyBorder="1" applyAlignment="1">
      <alignment vertical="center" wrapText="1"/>
    </xf>
    <xf numFmtId="49" fontId="66" fillId="0" borderId="56" xfId="5" quotePrefix="1" applyNumberFormat="1" applyFont="1" applyBorder="1" applyAlignment="1">
      <alignment vertical="center" wrapText="1"/>
    </xf>
    <xf numFmtId="49" fontId="65" fillId="0" borderId="56" xfId="5" applyNumberFormat="1" applyFont="1" applyBorder="1" applyAlignment="1">
      <alignment vertical="center" wrapText="1"/>
    </xf>
    <xf numFmtId="0" fontId="65" fillId="0" borderId="56" xfId="5" applyFont="1" applyBorder="1" applyAlignment="1">
      <alignment vertical="center" wrapText="1"/>
    </xf>
    <xf numFmtId="49" fontId="43" fillId="0" borderId="55" xfId="5" applyNumberFormat="1" applyFont="1" applyBorder="1" applyAlignment="1">
      <alignment horizontal="center" vertical="center" wrapText="1"/>
    </xf>
    <xf numFmtId="49" fontId="65" fillId="9" borderId="55" xfId="5" applyNumberFormat="1" applyFont="1" applyFill="1" applyBorder="1" applyAlignment="1">
      <alignment horizontal="center" vertical="center" wrapText="1"/>
    </xf>
    <xf numFmtId="0" fontId="22" fillId="0" borderId="0" xfId="0" applyFont="1" applyAlignment="1">
      <alignment horizontal="center" wrapText="1"/>
    </xf>
    <xf numFmtId="49" fontId="66" fillId="19" borderId="55" xfId="5" applyNumberFormat="1" applyFont="1" applyFill="1" applyBorder="1" applyAlignment="1">
      <alignment horizontal="center" vertical="center"/>
    </xf>
    <xf numFmtId="49" fontId="65" fillId="19" borderId="55" xfId="5" applyNumberFormat="1" applyFont="1" applyFill="1" applyBorder="1" applyAlignment="1">
      <alignment horizontal="center" vertical="center"/>
    </xf>
    <xf numFmtId="0" fontId="65" fillId="19" borderId="55" xfId="5" applyFont="1" applyFill="1" applyBorder="1" applyAlignment="1">
      <alignment horizontal="left" vertical="center"/>
    </xf>
    <xf numFmtId="167" fontId="65" fillId="19" borderId="55" xfId="4" applyNumberFormat="1" applyFont="1" applyFill="1" applyBorder="1" applyAlignment="1">
      <alignment horizontal="right" vertical="center"/>
    </xf>
    <xf numFmtId="167" fontId="65" fillId="0" borderId="55" xfId="4" applyNumberFormat="1" applyFont="1" applyFill="1" applyBorder="1" applyAlignment="1">
      <alignment horizontal="right" vertical="center"/>
    </xf>
    <xf numFmtId="10" fontId="65" fillId="19" borderId="55" xfId="3" applyNumberFormat="1" applyFont="1" applyFill="1" applyBorder="1" applyAlignment="1">
      <alignment horizontal="right" vertical="center"/>
    </xf>
    <xf numFmtId="49" fontId="65" fillId="0" borderId="55" xfId="5" applyNumberFormat="1" applyFont="1" applyBorder="1" applyAlignment="1">
      <alignment horizontal="left" vertical="center" wrapText="1"/>
    </xf>
    <xf numFmtId="49" fontId="65" fillId="0" borderId="55" xfId="5" applyNumberFormat="1" applyFont="1" applyBorder="1" applyAlignment="1">
      <alignment horizontal="left" vertical="center"/>
    </xf>
    <xf numFmtId="167" fontId="22" fillId="0" borderId="0" xfId="0" applyNumberFormat="1" applyFont="1"/>
    <xf numFmtId="0" fontId="66" fillId="20" borderId="55" xfId="5" applyFont="1" applyFill="1" applyBorder="1" applyAlignment="1">
      <alignment horizontal="center" vertical="center"/>
    </xf>
    <xf numFmtId="49" fontId="66" fillId="20" borderId="55" xfId="5" applyNumberFormat="1" applyFont="1" applyFill="1" applyBorder="1" applyAlignment="1">
      <alignment horizontal="center" vertical="center"/>
    </xf>
    <xf numFmtId="49" fontId="65" fillId="20" borderId="55" xfId="5" applyNumberFormat="1" applyFont="1" applyFill="1" applyBorder="1" applyAlignment="1">
      <alignment horizontal="center" vertical="center"/>
    </xf>
    <xf numFmtId="0" fontId="65" fillId="20" borderId="55" xfId="5" applyFont="1" applyFill="1" applyBorder="1" applyAlignment="1">
      <alignment horizontal="left" vertical="center"/>
    </xf>
    <xf numFmtId="167" fontId="65" fillId="20" borderId="55" xfId="4" applyNumberFormat="1" applyFont="1" applyFill="1" applyBorder="1" applyAlignment="1">
      <alignment horizontal="right" vertical="center"/>
    </xf>
    <xf numFmtId="49" fontId="65" fillId="20" borderId="55" xfId="5" applyNumberFormat="1" applyFont="1" applyFill="1" applyBorder="1" applyAlignment="1">
      <alignment horizontal="left" vertical="center" wrapText="1"/>
    </xf>
    <xf numFmtId="49" fontId="65" fillId="20" borderId="55" xfId="5" applyNumberFormat="1" applyFont="1" applyFill="1" applyBorder="1" applyAlignment="1">
      <alignment horizontal="left" vertical="center"/>
    </xf>
    <xf numFmtId="0" fontId="22" fillId="20" borderId="0" xfId="0" applyFont="1" applyFill="1"/>
    <xf numFmtId="0" fontId="66" fillId="0" borderId="55" xfId="5" applyFont="1" applyBorder="1" applyAlignment="1">
      <alignment horizontal="center" vertical="center"/>
    </xf>
    <xf numFmtId="49" fontId="66" fillId="0" borderId="55" xfId="5" applyNumberFormat="1" applyFont="1" applyBorder="1" applyAlignment="1">
      <alignment horizontal="center" vertical="center"/>
    </xf>
    <xf numFmtId="49" fontId="65" fillId="0" borderId="55" xfId="5" applyNumberFormat="1" applyFont="1" applyBorder="1" applyAlignment="1">
      <alignment horizontal="center" vertical="center"/>
    </xf>
    <xf numFmtId="0" fontId="65" fillId="0" borderId="55" xfId="5" applyFont="1" applyBorder="1" applyAlignment="1">
      <alignment horizontal="left" vertical="center"/>
    </xf>
    <xf numFmtId="0" fontId="66" fillId="0" borderId="55" xfId="5" applyFont="1" applyBorder="1" applyAlignment="1">
      <alignment horizontal="left" vertical="center"/>
    </xf>
    <xf numFmtId="3" fontId="63" fillId="0" borderId="16" xfId="0" applyNumberFormat="1" applyFont="1" applyFill="1" applyBorder="1"/>
    <xf numFmtId="3" fontId="62" fillId="0" borderId="16" xfId="0" applyNumberFormat="1" applyFont="1" applyFill="1" applyBorder="1"/>
    <xf numFmtId="167" fontId="66" fillId="0" borderId="55" xfId="4" applyNumberFormat="1" applyFont="1" applyFill="1" applyBorder="1" applyAlignment="1">
      <alignment horizontal="right" vertical="center"/>
    </xf>
    <xf numFmtId="1" fontId="66" fillId="0" borderId="55" xfId="5" applyNumberFormat="1" applyFont="1" applyBorder="1" applyAlignment="1">
      <alignment horizontal="center" vertical="center"/>
    </xf>
    <xf numFmtId="167" fontId="66" fillId="0" borderId="55" xfId="4" applyNumberFormat="1" applyFont="1" applyBorder="1" applyAlignment="1">
      <alignment horizontal="right" vertical="center"/>
    </xf>
    <xf numFmtId="43" fontId="66" fillId="0" borderId="55" xfId="4" applyFont="1" applyFill="1" applyBorder="1" applyAlignment="1">
      <alignment horizontal="right" vertical="center"/>
    </xf>
    <xf numFmtId="43" fontId="65" fillId="0" borderId="55" xfId="4" applyFont="1" applyFill="1" applyBorder="1" applyAlignment="1">
      <alignment horizontal="right" vertical="center"/>
    </xf>
    <xf numFmtId="10" fontId="65" fillId="0" borderId="55" xfId="3" applyNumberFormat="1" applyFont="1" applyFill="1" applyBorder="1" applyAlignment="1">
      <alignment horizontal="right" vertical="center"/>
    </xf>
    <xf numFmtId="10" fontId="66" fillId="0" borderId="55" xfId="3" applyNumberFormat="1" applyFont="1" applyFill="1" applyBorder="1" applyAlignment="1">
      <alignment horizontal="right" vertical="center"/>
    </xf>
    <xf numFmtId="3" fontId="66" fillId="0" borderId="55" xfId="4" applyNumberFormat="1" applyFont="1" applyFill="1" applyBorder="1" applyAlignment="1">
      <alignment horizontal="right" vertical="center"/>
    </xf>
    <xf numFmtId="43" fontId="47" fillId="0" borderId="55" xfId="4" applyFont="1" applyFill="1" applyBorder="1" applyAlignment="1">
      <alignment horizontal="right" vertical="center"/>
    </xf>
    <xf numFmtId="166" fontId="65" fillId="19" borderId="55" xfId="4" applyNumberFormat="1" applyFont="1" applyFill="1" applyBorder="1" applyAlignment="1">
      <alignment horizontal="left" vertical="center"/>
    </xf>
    <xf numFmtId="43" fontId="66" fillId="0" borderId="55" xfId="4" applyFont="1" applyFill="1" applyBorder="1" applyAlignment="1">
      <alignment horizontal="left" vertical="center"/>
    </xf>
    <xf numFmtId="0" fontId="65" fillId="9" borderId="55" xfId="5" applyFont="1" applyFill="1" applyBorder="1" applyAlignment="1">
      <alignment horizontal="left" vertical="center"/>
    </xf>
    <xf numFmtId="0" fontId="66" fillId="0" borderId="0" xfId="5" applyFont="1" applyAlignment="1">
      <alignment horizontal="center" vertical="center"/>
    </xf>
    <xf numFmtId="49" fontId="66" fillId="0" borderId="0" xfId="5" applyNumberFormat="1" applyFont="1" applyAlignment="1">
      <alignment horizontal="center" vertical="center"/>
    </xf>
    <xf numFmtId="0" fontId="66" fillId="0" borderId="0" xfId="5" applyFont="1" applyAlignment="1">
      <alignment horizontal="left" vertical="center"/>
    </xf>
    <xf numFmtId="167" fontId="66" fillId="0" borderId="0" xfId="4" applyNumberFormat="1" applyFont="1" applyFill="1" applyBorder="1" applyAlignment="1">
      <alignment horizontal="right" vertical="center"/>
    </xf>
    <xf numFmtId="10" fontId="66" fillId="0" borderId="0" xfId="3" applyNumberFormat="1" applyFont="1" applyFill="1" applyBorder="1" applyAlignment="1">
      <alignment horizontal="right" vertical="center"/>
    </xf>
    <xf numFmtId="49" fontId="65" fillId="0" borderId="0" xfId="5" applyNumberFormat="1" applyFont="1" applyAlignment="1">
      <alignment horizontal="left" vertical="center" wrapText="1"/>
    </xf>
    <xf numFmtId="49" fontId="65" fillId="0" borderId="0" xfId="5" applyNumberFormat="1" applyFont="1" applyAlignment="1">
      <alignment horizontal="left" vertical="center"/>
    </xf>
    <xf numFmtId="49" fontId="65" fillId="0" borderId="0" xfId="5" applyNumberFormat="1" applyFont="1" applyAlignment="1">
      <alignment horizontal="center" vertical="center"/>
    </xf>
    <xf numFmtId="0" fontId="65" fillId="0" borderId="0" xfId="5" applyFont="1" applyAlignment="1">
      <alignment horizontal="left" vertical="center"/>
    </xf>
    <xf numFmtId="167" fontId="65" fillId="0" borderId="0" xfId="4" applyNumberFormat="1" applyFont="1" applyFill="1" applyBorder="1" applyAlignment="1">
      <alignment horizontal="right" vertical="center"/>
    </xf>
    <xf numFmtId="10" fontId="65" fillId="0" borderId="0" xfId="3" applyNumberFormat="1" applyFont="1" applyFill="1" applyBorder="1" applyAlignment="1">
      <alignment horizontal="right" vertical="center"/>
    </xf>
    <xf numFmtId="0" fontId="65" fillId="0" borderId="0" xfId="5" applyFont="1" applyAlignment="1">
      <alignment horizontal="center" vertical="center"/>
    </xf>
    <xf numFmtId="43" fontId="65" fillId="0" borderId="0" xfId="4" applyFont="1" applyFill="1" applyBorder="1" applyAlignment="1">
      <alignment horizontal="right" vertical="center"/>
    </xf>
    <xf numFmtId="43" fontId="66" fillId="0" borderId="0" xfId="4" applyFont="1" applyFill="1" applyBorder="1" applyAlignment="1">
      <alignment horizontal="right" vertical="center"/>
    </xf>
    <xf numFmtId="0" fontId="66" fillId="0" borderId="52" xfId="5" applyFont="1" applyBorder="1" applyAlignment="1">
      <alignment horizontal="center" vertical="center"/>
    </xf>
    <xf numFmtId="49" fontId="66" fillId="0" borderId="52" xfId="5" applyNumberFormat="1" applyFont="1" applyBorder="1" applyAlignment="1">
      <alignment horizontal="center" vertical="center"/>
    </xf>
    <xf numFmtId="0" fontId="66" fillId="0" borderId="52" xfId="5" applyFont="1" applyBorder="1" applyAlignment="1">
      <alignment horizontal="left" vertical="center"/>
    </xf>
    <xf numFmtId="43" fontId="66" fillId="0" borderId="52" xfId="4" applyFont="1" applyFill="1" applyBorder="1" applyAlignment="1">
      <alignment horizontal="right" vertical="center"/>
    </xf>
    <xf numFmtId="10" fontId="66" fillId="0" borderId="52" xfId="3" applyNumberFormat="1" applyFont="1" applyFill="1" applyBorder="1" applyAlignment="1">
      <alignment horizontal="right" vertical="center"/>
    </xf>
    <xf numFmtId="49" fontId="65" fillId="0" borderId="52" xfId="5" applyNumberFormat="1" applyFont="1" applyBorder="1" applyAlignment="1">
      <alignment horizontal="center" vertical="center"/>
    </xf>
    <xf numFmtId="49" fontId="65" fillId="0" borderId="52" xfId="5" applyNumberFormat="1" applyFont="1" applyBorder="1" applyAlignment="1">
      <alignment horizontal="left" vertical="center" wrapText="1"/>
    </xf>
    <xf numFmtId="49" fontId="65" fillId="0" borderId="52" xfId="5" applyNumberFormat="1" applyFont="1" applyBorder="1" applyAlignment="1">
      <alignment horizontal="left" vertical="center"/>
    </xf>
    <xf numFmtId="0" fontId="65" fillId="0" borderId="55" xfId="5" applyFont="1" applyBorder="1" applyAlignment="1">
      <alignment horizontal="center" vertical="center"/>
    </xf>
    <xf numFmtId="43" fontId="65" fillId="0" borderId="55" xfId="4" applyFont="1" applyFill="1" applyBorder="1" applyAlignment="1">
      <alignment horizontal="left" vertical="center"/>
    </xf>
    <xf numFmtId="10" fontId="65" fillId="0" borderId="55" xfId="3" applyNumberFormat="1" applyFont="1" applyFill="1" applyBorder="1" applyAlignment="1">
      <alignment horizontal="left" vertical="center"/>
    </xf>
    <xf numFmtId="166" fontId="65" fillId="0" borderId="55" xfId="4" applyNumberFormat="1" applyFont="1" applyFill="1" applyBorder="1" applyAlignment="1">
      <alignment horizontal="left" vertical="center"/>
    </xf>
    <xf numFmtId="166" fontId="66" fillId="0" borderId="55" xfId="4" applyNumberFormat="1" applyFont="1" applyFill="1" applyBorder="1" applyAlignment="1">
      <alignment horizontal="left" vertical="center"/>
    </xf>
    <xf numFmtId="0" fontId="66" fillId="19" borderId="55" xfId="5" applyFont="1" applyFill="1" applyBorder="1" applyAlignment="1">
      <alignment horizontal="left" vertical="center"/>
    </xf>
    <xf numFmtId="0" fontId="0" fillId="0" borderId="0" xfId="0" applyFill="1"/>
    <xf numFmtId="164" fontId="0" fillId="0" borderId="0" xfId="0" applyNumberFormat="1"/>
    <xf numFmtId="0" fontId="33" fillId="22" borderId="61" xfId="0" applyFont="1" applyFill="1" applyBorder="1"/>
    <xf numFmtId="164" fontId="33" fillId="22" borderId="61" xfId="4" applyNumberFormat="1" applyFont="1" applyFill="1" applyBorder="1" applyAlignment="1">
      <alignment horizontal="center"/>
    </xf>
    <xf numFmtId="168" fontId="33" fillId="22" borderId="61" xfId="4" applyNumberFormat="1" applyFont="1" applyFill="1" applyBorder="1" applyAlignment="1">
      <alignment horizontal="center"/>
    </xf>
    <xf numFmtId="0" fontId="33" fillId="23" borderId="61" xfId="0" applyFont="1" applyFill="1" applyBorder="1"/>
    <xf numFmtId="164" fontId="33" fillId="23" borderId="61" xfId="4" applyNumberFormat="1" applyFont="1" applyFill="1" applyBorder="1" applyAlignment="1">
      <alignment horizontal="center"/>
    </xf>
    <xf numFmtId="169" fontId="33" fillId="23" borderId="61" xfId="4" applyNumberFormat="1" applyFont="1" applyFill="1" applyBorder="1" applyAlignment="1">
      <alignment horizontal="center"/>
    </xf>
    <xf numFmtId="3" fontId="33" fillId="23" borderId="61" xfId="4" applyNumberFormat="1" applyFont="1" applyFill="1" applyBorder="1" applyAlignment="1">
      <alignment horizontal="center"/>
    </xf>
    <xf numFmtId="0" fontId="44" fillId="23" borderId="61" xfId="0" applyFont="1" applyFill="1" applyBorder="1" applyAlignment="1">
      <alignment horizontal="center" vertical="center"/>
    </xf>
    <xf numFmtId="0" fontId="30" fillId="0" borderId="61" xfId="0" applyFont="1" applyBorder="1"/>
    <xf numFmtId="164" fontId="30" fillId="0" borderId="61" xfId="4" applyNumberFormat="1" applyFont="1" applyBorder="1" applyAlignment="1">
      <alignment horizontal="center"/>
    </xf>
    <xf numFmtId="169" fontId="30" fillId="0" borderId="61" xfId="4" applyNumberFormat="1" applyFont="1" applyBorder="1" applyAlignment="1">
      <alignment horizontal="center"/>
    </xf>
    <xf numFmtId="3" fontId="30" fillId="0" borderId="61" xfId="4" applyNumberFormat="1" applyFont="1" applyBorder="1" applyAlignment="1">
      <alignment horizontal="center"/>
    </xf>
    <xf numFmtId="0" fontId="67" fillId="0" borderId="0" xfId="0" applyFont="1"/>
    <xf numFmtId="0" fontId="44" fillId="24" borderId="61" xfId="0" applyFont="1" applyFill="1" applyBorder="1" applyAlignment="1">
      <alignment horizontal="center" vertical="center"/>
    </xf>
    <xf numFmtId="49" fontId="44" fillId="24" borderId="61" xfId="0" applyNumberFormat="1" applyFont="1" applyFill="1" applyBorder="1" applyAlignment="1">
      <alignment horizontal="center" vertical="center"/>
    </xf>
    <xf numFmtId="0" fontId="33" fillId="24" borderId="61" xfId="0" applyFont="1" applyFill="1" applyBorder="1"/>
    <xf numFmtId="164" fontId="33" fillId="24" borderId="61" xfId="4" applyNumberFormat="1" applyFont="1" applyFill="1" applyBorder="1" applyAlignment="1">
      <alignment horizontal="center"/>
    </xf>
    <xf numFmtId="169" fontId="33" fillId="24" borderId="61" xfId="4" applyNumberFormat="1" applyFont="1" applyFill="1" applyBorder="1" applyAlignment="1">
      <alignment horizontal="center"/>
    </xf>
    <xf numFmtId="164" fontId="30" fillId="0" borderId="61" xfId="4" applyNumberFormat="1" applyFont="1" applyFill="1" applyBorder="1" applyAlignment="1">
      <alignment horizontal="center"/>
    </xf>
    <xf numFmtId="169" fontId="30" fillId="0" borderId="61" xfId="4" applyNumberFormat="1" applyFont="1" applyFill="1" applyBorder="1" applyAlignment="1">
      <alignment horizontal="center"/>
    </xf>
    <xf numFmtId="0" fontId="68" fillId="0" borderId="0" xfId="0" applyFont="1"/>
    <xf numFmtId="0" fontId="44" fillId="0" borderId="61" xfId="0" applyFont="1" applyBorder="1" applyAlignment="1">
      <alignment horizontal="center" vertical="center"/>
    </xf>
    <xf numFmtId="0" fontId="33" fillId="0" borderId="61" xfId="0" applyFont="1" applyBorder="1"/>
    <xf numFmtId="164" fontId="33" fillId="0" borderId="61" xfId="4" applyNumberFormat="1" applyFont="1" applyFill="1" applyBorder="1" applyAlignment="1">
      <alignment horizontal="center"/>
    </xf>
    <xf numFmtId="169" fontId="33" fillId="0" borderId="61" xfId="4" applyNumberFormat="1" applyFont="1" applyFill="1" applyBorder="1" applyAlignment="1">
      <alignment horizontal="center"/>
    </xf>
    <xf numFmtId="3" fontId="30" fillId="0" borderId="61" xfId="4" applyNumberFormat="1" applyFont="1" applyFill="1" applyBorder="1" applyAlignment="1">
      <alignment horizontal="center"/>
    </xf>
    <xf numFmtId="49" fontId="47" fillId="24" borderId="61" xfId="0" applyNumberFormat="1" applyFont="1" applyFill="1" applyBorder="1" applyAlignment="1">
      <alignment horizontal="center" vertical="center"/>
    </xf>
    <xf numFmtId="164" fontId="30" fillId="24" borderId="61" xfId="4" applyNumberFormat="1" applyFont="1" applyFill="1" applyBorder="1" applyAlignment="1">
      <alignment horizontal="center"/>
    </xf>
    <xf numFmtId="169" fontId="30" fillId="24" borderId="61" xfId="4" applyNumberFormat="1" applyFont="1" applyFill="1" applyBorder="1" applyAlignment="1">
      <alignment horizontal="center"/>
    </xf>
    <xf numFmtId="164" fontId="33" fillId="23" borderId="61" xfId="4" applyNumberFormat="1" applyFont="1" applyFill="1" applyBorder="1"/>
    <xf numFmtId="169" fontId="33" fillId="23" borderId="61" xfId="4" applyNumberFormat="1" applyFont="1" applyFill="1" applyBorder="1"/>
    <xf numFmtId="164" fontId="33" fillId="24" borderId="61" xfId="4" applyNumberFormat="1" applyFont="1" applyFill="1" applyBorder="1"/>
    <xf numFmtId="169" fontId="33" fillId="24" borderId="61" xfId="4" applyNumberFormat="1" applyFont="1" applyFill="1" applyBorder="1"/>
    <xf numFmtId="164" fontId="30" fillId="0" borderId="61" xfId="4" applyNumberFormat="1" applyFont="1" applyBorder="1"/>
    <xf numFmtId="169" fontId="30" fillId="0" borderId="61" xfId="4" applyNumberFormat="1" applyFont="1" applyBorder="1"/>
    <xf numFmtId="3" fontId="33" fillId="22" borderId="61" xfId="4" applyNumberFormat="1" applyFont="1" applyFill="1" applyBorder="1" applyAlignment="1">
      <alignment horizontal="center"/>
    </xf>
    <xf numFmtId="3" fontId="33" fillId="24" borderId="61" xfId="4" applyNumberFormat="1" applyFont="1" applyFill="1" applyBorder="1" applyAlignment="1">
      <alignment horizontal="center"/>
    </xf>
    <xf numFmtId="0" fontId="69" fillId="37" borderId="45" xfId="0" applyFont="1" applyFill="1" applyBorder="1" applyAlignment="1">
      <alignment vertical="center" wrapText="1"/>
    </xf>
    <xf numFmtId="0" fontId="30" fillId="0" borderId="16" xfId="0" applyFont="1" applyFill="1" applyBorder="1" applyAlignment="1" applyProtection="1">
      <alignment vertical="center" wrapText="1"/>
      <protection locked="0"/>
    </xf>
    <xf numFmtId="3" fontId="30" fillId="24" borderId="61" xfId="4" applyNumberFormat="1" applyFont="1" applyFill="1" applyBorder="1" applyAlignment="1">
      <alignment horizontal="center"/>
    </xf>
    <xf numFmtId="0" fontId="30" fillId="24" borderId="61" xfId="0" quotePrefix="1" applyFont="1" applyFill="1" applyBorder="1" applyAlignment="1">
      <alignment horizontal="left"/>
    </xf>
    <xf numFmtId="0" fontId="30" fillId="0" borderId="61" xfId="0" quotePrefix="1" applyFont="1" applyBorder="1" applyAlignment="1">
      <alignment horizontal="left"/>
    </xf>
    <xf numFmtId="0" fontId="69" fillId="37" borderId="43" xfId="0" applyFont="1" applyFill="1" applyBorder="1" applyAlignment="1">
      <alignment vertical="center" wrapText="1"/>
    </xf>
    <xf numFmtId="3" fontId="44" fillId="23" borderId="61" xfId="4" applyNumberFormat="1" applyFont="1" applyFill="1" applyBorder="1" applyAlignment="1">
      <alignment horizontal="center" vertical="center"/>
    </xf>
    <xf numFmtId="0" fontId="30" fillId="0" borderId="16" xfId="0" applyFont="1" applyBorder="1" applyAlignment="1" applyProtection="1">
      <alignment vertical="center" wrapText="1"/>
      <protection locked="0"/>
    </xf>
    <xf numFmtId="0" fontId="30" fillId="24" borderId="61" xfId="0" quotePrefix="1" applyFont="1" applyFill="1" applyBorder="1" applyAlignment="1">
      <alignment horizontal="center"/>
    </xf>
    <xf numFmtId="3" fontId="33" fillId="24" borderId="61" xfId="4" quotePrefix="1" applyNumberFormat="1" applyFont="1" applyFill="1" applyBorder="1" applyAlignment="1">
      <alignment horizontal="left"/>
    </xf>
    <xf numFmtId="0" fontId="47" fillId="38" borderId="61" xfId="0" applyFont="1" applyFill="1" applyBorder="1" applyAlignment="1">
      <alignment horizontal="center" vertical="center"/>
    </xf>
    <xf numFmtId="0" fontId="30" fillId="39" borderId="61" xfId="0" quotePrefix="1" applyFont="1" applyFill="1" applyBorder="1" applyAlignment="1">
      <alignment horizontal="center"/>
    </xf>
    <xf numFmtId="49" fontId="44" fillId="40" borderId="61" xfId="0" applyNumberFormat="1" applyFont="1" applyFill="1" applyBorder="1" applyAlignment="1">
      <alignment horizontal="center" vertical="center"/>
    </xf>
    <xf numFmtId="49" fontId="47" fillId="40" borderId="61" xfId="0" applyNumberFormat="1" applyFont="1" applyFill="1" applyBorder="1" applyAlignment="1">
      <alignment horizontal="center" vertical="center"/>
    </xf>
    <xf numFmtId="0" fontId="69" fillId="40" borderId="45" xfId="0" applyFont="1" applyFill="1" applyBorder="1" applyAlignment="1">
      <alignment vertical="center" wrapText="1"/>
    </xf>
    <xf numFmtId="3" fontId="33" fillId="40" borderId="61" xfId="4" applyNumberFormat="1" applyFont="1" applyFill="1" applyBorder="1" applyAlignment="1">
      <alignment horizontal="center"/>
    </xf>
    <xf numFmtId="0" fontId="30" fillId="39" borderId="61" xfId="0" quotePrefix="1" applyFont="1" applyFill="1" applyBorder="1" applyAlignment="1">
      <alignment horizontal="left"/>
    </xf>
    <xf numFmtId="3" fontId="30" fillId="40" borderId="61" xfId="4" applyNumberFormat="1" applyFont="1" applyFill="1" applyBorder="1" applyAlignment="1">
      <alignment horizontal="center"/>
    </xf>
    <xf numFmtId="0" fontId="30" fillId="40" borderId="16" xfId="0" applyFont="1" applyFill="1" applyBorder="1" applyAlignment="1" applyProtection="1">
      <alignment vertical="center" wrapText="1"/>
      <protection locked="0"/>
    </xf>
    <xf numFmtId="0" fontId="69" fillId="40" borderId="43" xfId="0" applyFont="1" applyFill="1" applyBorder="1" applyAlignment="1">
      <alignment vertical="center" wrapText="1"/>
    </xf>
    <xf numFmtId="0" fontId="33" fillId="40" borderId="16" xfId="0" applyFont="1" applyFill="1" applyBorder="1" applyAlignment="1" applyProtection="1">
      <alignment vertical="center" wrapText="1"/>
      <protection locked="0"/>
    </xf>
    <xf numFmtId="0" fontId="33" fillId="40" borderId="61" xfId="0" quotePrefix="1" applyFont="1" applyFill="1" applyBorder="1" applyAlignment="1">
      <alignment horizontal="left"/>
    </xf>
    <xf numFmtId="0" fontId="33" fillId="0" borderId="61" xfId="0" quotePrefix="1" applyFont="1" applyBorder="1" applyAlignment="1">
      <alignment horizontal="left"/>
    </xf>
    <xf numFmtId="3" fontId="33" fillId="0" borderId="61" xfId="4" applyNumberFormat="1" applyFont="1" applyBorder="1" applyAlignment="1">
      <alignment horizontal="center"/>
    </xf>
    <xf numFmtId="49" fontId="44" fillId="37" borderId="61" xfId="0" applyNumberFormat="1" applyFont="1" applyFill="1" applyBorder="1" applyAlignment="1">
      <alignment horizontal="center" vertical="center"/>
    </xf>
    <xf numFmtId="49" fontId="47" fillId="37" borderId="61" xfId="0" applyNumberFormat="1" applyFont="1" applyFill="1" applyBorder="1" applyAlignment="1">
      <alignment horizontal="center" vertical="center"/>
    </xf>
    <xf numFmtId="0" fontId="49" fillId="37" borderId="0" xfId="0" applyFont="1" applyFill="1" applyAlignment="1">
      <alignment wrapText="1"/>
    </xf>
    <xf numFmtId="3" fontId="49" fillId="37" borderId="0" xfId="0" applyNumberFormat="1" applyFont="1" applyFill="1" applyAlignment="1"/>
    <xf numFmtId="3" fontId="49" fillId="37" borderId="0" xfId="0" applyNumberFormat="1" applyFont="1" applyFill="1" applyAlignment="1">
      <alignment horizontal="right"/>
    </xf>
    <xf numFmtId="0" fontId="50" fillId="0" borderId="34" xfId="0" applyFont="1" applyFill="1" applyBorder="1" applyAlignment="1">
      <alignment vertical="center" wrapText="1"/>
    </xf>
    <xf numFmtId="3" fontId="30" fillId="0" borderId="61" xfId="4" applyNumberFormat="1" applyFont="1" applyBorder="1" applyAlignment="1">
      <alignment horizontal="right"/>
    </xf>
    <xf numFmtId="3" fontId="49" fillId="0" borderId="0" xfId="0" applyNumberFormat="1" applyFont="1" applyAlignment="1">
      <alignment horizontal="right"/>
    </xf>
    <xf numFmtId="0" fontId="49" fillId="37" borderId="0" xfId="0" applyFont="1" applyFill="1" applyAlignment="1">
      <alignment horizontal="left" vertical="center"/>
    </xf>
    <xf numFmtId="3" fontId="33" fillId="37" borderId="61" xfId="4" applyNumberFormat="1" applyFont="1" applyFill="1" applyBorder="1" applyAlignment="1">
      <alignment horizontal="center"/>
    </xf>
    <xf numFmtId="3" fontId="33" fillId="37" borderId="61" xfId="4" applyNumberFormat="1" applyFont="1" applyFill="1" applyBorder="1" applyAlignment="1">
      <alignment horizontal="right"/>
    </xf>
    <xf numFmtId="0" fontId="49" fillId="37" borderId="0" xfId="0" applyFont="1" applyFill="1" applyAlignment="1">
      <alignment vertical="center"/>
    </xf>
    <xf numFmtId="0" fontId="49" fillId="37" borderId="0" xfId="0" applyFont="1" applyFill="1"/>
    <xf numFmtId="0" fontId="49" fillId="37" borderId="0" xfId="0" applyFont="1" applyFill="1" applyAlignment="1">
      <alignment horizontal="left"/>
    </xf>
    <xf numFmtId="0" fontId="50" fillId="0" borderId="38" xfId="0" applyFont="1" applyFill="1" applyBorder="1" applyAlignment="1">
      <alignment vertical="center" wrapText="1"/>
    </xf>
    <xf numFmtId="0" fontId="49" fillId="37" borderId="0" xfId="0" applyFont="1" applyFill="1" applyAlignment="1">
      <alignment vertical="center" wrapText="1"/>
    </xf>
    <xf numFmtId="3" fontId="49" fillId="37" borderId="0" xfId="0" applyNumberFormat="1" applyFont="1" applyFill="1" applyAlignment="1">
      <alignment vertical="center"/>
    </xf>
    <xf numFmtId="3" fontId="49" fillId="37" borderId="0" xfId="0" applyNumberFormat="1" applyFont="1" applyFill="1" applyAlignment="1">
      <alignment horizontal="right" vertical="center"/>
    </xf>
    <xf numFmtId="0" fontId="48" fillId="0" borderId="0" xfId="0" applyFont="1" applyFill="1" applyAlignment="1">
      <alignment vertical="center"/>
    </xf>
    <xf numFmtId="0" fontId="33" fillId="37" borderId="16" xfId="0" applyFont="1" applyFill="1" applyBorder="1" applyAlignment="1" applyProtection="1">
      <alignment vertical="center" wrapText="1"/>
      <protection locked="0"/>
    </xf>
    <xf numFmtId="0" fontId="33" fillId="0" borderId="16" xfId="0" applyFont="1" applyFill="1" applyBorder="1" applyAlignment="1" applyProtection="1">
      <alignment vertical="center" wrapText="1"/>
      <protection locked="0"/>
    </xf>
    <xf numFmtId="174" fontId="0" fillId="0" borderId="0" xfId="0" applyNumberFormat="1"/>
    <xf numFmtId="0" fontId="33" fillId="13" borderId="7" xfId="5" applyFont="1" applyFill="1" applyBorder="1" applyAlignment="1">
      <alignment horizontal="center" vertical="center" wrapText="1"/>
    </xf>
    <xf numFmtId="49" fontId="65" fillId="0" borderId="55" xfId="5" applyNumberFormat="1" applyFont="1" applyBorder="1" applyAlignment="1">
      <alignment horizontal="center" vertical="center" wrapText="1"/>
    </xf>
    <xf numFmtId="0" fontId="42" fillId="0" borderId="51" xfId="0" applyFont="1" applyBorder="1" applyAlignment="1">
      <alignment horizontal="center" vertical="center"/>
    </xf>
    <xf numFmtId="49" fontId="44" fillId="21" borderId="60" xfId="0" applyNumberFormat="1" applyFont="1" applyFill="1" applyBorder="1" applyAlignment="1">
      <alignment horizontal="center" vertical="center" wrapText="1"/>
    </xf>
    <xf numFmtId="0" fontId="0" fillId="0" borderId="39" xfId="0" applyBorder="1" applyAlignment="1">
      <alignment horizontal="left" vertical="center"/>
    </xf>
    <xf numFmtId="9" fontId="33" fillId="13" borderId="12" xfId="3" applyFont="1" applyFill="1" applyBorder="1" applyAlignment="1">
      <alignment horizontal="center" vertical="center" wrapText="1"/>
    </xf>
    <xf numFmtId="3" fontId="33" fillId="13" borderId="12" xfId="5" applyNumberFormat="1" applyFont="1" applyFill="1" applyBorder="1" applyAlignment="1">
      <alignment horizontal="center" vertical="center" wrapText="1"/>
    </xf>
    <xf numFmtId="9" fontId="33" fillId="13" borderId="12" xfId="3" applyNumberFormat="1" applyFont="1" applyFill="1" applyBorder="1" applyAlignment="1">
      <alignment horizontal="center" vertical="center" wrapText="1"/>
    </xf>
    <xf numFmtId="166" fontId="33" fillId="13" borderId="12" xfId="4" applyNumberFormat="1" applyFont="1" applyFill="1" applyBorder="1" applyAlignment="1">
      <alignment horizontal="center" vertical="center" wrapText="1"/>
    </xf>
    <xf numFmtId="166" fontId="33" fillId="13" borderId="12" xfId="4" applyNumberFormat="1" applyFont="1" applyFill="1" applyBorder="1" applyAlignment="1">
      <alignment vertical="center" wrapText="1"/>
    </xf>
    <xf numFmtId="3" fontId="33" fillId="13" borderId="12" xfId="5" applyNumberFormat="1" applyFont="1" applyFill="1" applyBorder="1" applyAlignment="1">
      <alignment vertical="center" wrapText="1"/>
    </xf>
    <xf numFmtId="2" fontId="37" fillId="9" borderId="43" xfId="5" applyNumberFormat="1" applyFont="1" applyFill="1" applyBorder="1" applyAlignment="1">
      <alignment horizontal="center" vertical="center" wrapText="1"/>
    </xf>
    <xf numFmtId="9" fontId="37" fillId="9" borderId="44" xfId="3" applyNumberFormat="1" applyFont="1" applyFill="1" applyBorder="1" applyAlignment="1">
      <alignment horizontal="center" vertical="center" wrapText="1"/>
    </xf>
    <xf numFmtId="4" fontId="37" fillId="9" borderId="44" xfId="5" applyNumberFormat="1" applyFont="1" applyFill="1" applyBorder="1" applyAlignment="1">
      <alignment horizontal="center" vertical="center" wrapText="1"/>
    </xf>
    <xf numFmtId="9" fontId="36" fillId="31" borderId="25" xfId="3" applyNumberFormat="1" applyFont="1" applyFill="1" applyBorder="1" applyAlignment="1">
      <alignment horizontal="center" vertical="center" wrapText="1"/>
    </xf>
    <xf numFmtId="9" fontId="36" fillId="32" borderId="25" xfId="3" applyNumberFormat="1" applyFont="1" applyFill="1" applyBorder="1" applyAlignment="1">
      <alignment horizontal="center" vertical="center" wrapText="1"/>
    </xf>
    <xf numFmtId="9" fontId="36" fillId="33" borderId="25" xfId="3" applyNumberFormat="1" applyFont="1" applyFill="1" applyBorder="1" applyAlignment="1">
      <alignment horizontal="center" vertical="center" wrapText="1"/>
    </xf>
    <xf numFmtId="9" fontId="37" fillId="0" borderId="25" xfId="3" applyNumberFormat="1" applyFont="1" applyFill="1" applyBorder="1" applyAlignment="1">
      <alignment horizontal="center" vertical="center" wrapText="1"/>
    </xf>
    <xf numFmtId="9" fontId="37" fillId="9" borderId="25" xfId="3" applyNumberFormat="1" applyFont="1" applyFill="1" applyBorder="1" applyAlignment="1">
      <alignment horizontal="center" vertical="center" wrapText="1"/>
    </xf>
    <xf numFmtId="9" fontId="36" fillId="31" borderId="41" xfId="3" applyNumberFormat="1" applyFont="1" applyFill="1" applyBorder="1" applyAlignment="1">
      <alignment horizontal="center" vertical="center" wrapText="1"/>
    </xf>
    <xf numFmtId="9" fontId="36" fillId="32" borderId="43" xfId="3" applyNumberFormat="1" applyFont="1" applyFill="1" applyBorder="1" applyAlignment="1">
      <alignment horizontal="center" vertical="center" wrapText="1"/>
    </xf>
    <xf numFmtId="9" fontId="36" fillId="33" borderId="43" xfId="3" applyNumberFormat="1" applyFont="1" applyFill="1" applyBorder="1" applyAlignment="1">
      <alignment horizontal="center" vertical="center" wrapText="1"/>
    </xf>
    <xf numFmtId="9" fontId="37" fillId="0" borderId="43" xfId="3" applyNumberFormat="1" applyFont="1" applyFill="1" applyBorder="1" applyAlignment="1">
      <alignment horizontal="center" vertical="center" wrapText="1"/>
    </xf>
    <xf numFmtId="3" fontId="37" fillId="9" borderId="19" xfId="5" applyNumberFormat="1" applyFont="1" applyFill="1" applyBorder="1" applyAlignment="1">
      <alignment horizontal="center" vertical="center" wrapText="1"/>
    </xf>
    <xf numFmtId="3" fontId="37" fillId="9" borderId="43" xfId="5" applyNumberFormat="1" applyFont="1" applyFill="1" applyBorder="1" applyAlignment="1">
      <alignment horizontal="center" vertical="center" wrapText="1"/>
    </xf>
    <xf numFmtId="9" fontId="37" fillId="33" borderId="43" xfId="3" applyNumberFormat="1" applyFont="1" applyFill="1" applyBorder="1" applyAlignment="1">
      <alignment horizontal="center" vertical="center" wrapText="1"/>
    </xf>
    <xf numFmtId="3" fontId="46" fillId="0" borderId="16" xfId="0" applyNumberFormat="1" applyFont="1" applyFill="1" applyBorder="1"/>
    <xf numFmtId="3" fontId="43" fillId="0" borderId="61" xfId="4" applyNumberFormat="1" applyFont="1" applyFill="1" applyBorder="1" applyAlignment="1">
      <alignment horizontal="right"/>
    </xf>
    <xf numFmtId="10" fontId="66" fillId="19" borderId="55" xfId="3" applyNumberFormat="1" applyFont="1" applyFill="1" applyBorder="1" applyAlignment="1">
      <alignment horizontal="right" vertical="center"/>
    </xf>
    <xf numFmtId="167" fontId="65" fillId="9" borderId="55" xfId="4" applyNumberFormat="1" applyFont="1" applyFill="1" applyBorder="1" applyAlignment="1">
      <alignment horizontal="right" vertical="center"/>
    </xf>
    <xf numFmtId="49" fontId="65" fillId="9" borderId="55" xfId="5" applyNumberFormat="1" applyFont="1" applyFill="1" applyBorder="1" applyAlignment="1">
      <alignment horizontal="left" vertical="center" wrapText="1"/>
    </xf>
    <xf numFmtId="49" fontId="65" fillId="9" borderId="55" xfId="5" applyNumberFormat="1" applyFont="1" applyFill="1" applyBorder="1" applyAlignment="1">
      <alignment horizontal="left" vertical="center"/>
    </xf>
    <xf numFmtId="0" fontId="22" fillId="0" borderId="0" xfId="0" applyFont="1" applyBorder="1" applyAlignment="1">
      <alignment horizontal="center" wrapText="1"/>
    </xf>
    <xf numFmtId="3" fontId="35" fillId="0" borderId="0" xfId="0" applyNumberFormat="1" applyFont="1" applyFill="1" applyBorder="1"/>
    <xf numFmtId="167" fontId="22" fillId="0" borderId="0" xfId="0" applyNumberFormat="1" applyFont="1" applyBorder="1"/>
    <xf numFmtId="0" fontId="4" fillId="0" borderId="8" xfId="0" applyFont="1" applyBorder="1" applyAlignment="1" applyProtection="1">
      <alignment horizontal="left" vertical="center" wrapText="1"/>
      <protection locked="0"/>
    </xf>
    <xf numFmtId="166" fontId="37" fillId="3" borderId="43" xfId="4" applyNumberFormat="1" applyFont="1" applyFill="1" applyBorder="1" applyAlignment="1">
      <alignment horizontal="center" vertical="center" wrapText="1"/>
    </xf>
    <xf numFmtId="9" fontId="36" fillId="31" borderId="40" xfId="3" applyNumberFormat="1" applyFont="1" applyFill="1" applyBorder="1" applyAlignment="1">
      <alignment horizontal="center" vertical="center" wrapText="1"/>
    </xf>
    <xf numFmtId="9" fontId="36" fillId="31" borderId="42" xfId="3" applyNumberFormat="1" applyFont="1" applyFill="1" applyBorder="1" applyAlignment="1">
      <alignment horizontal="center" vertical="center" wrapText="1"/>
    </xf>
    <xf numFmtId="9" fontId="36" fillId="33" borderId="46" xfId="3" applyNumberFormat="1"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8" xfId="0" applyFont="1" applyFill="1" applyBorder="1" applyAlignment="1">
      <alignment horizontal="left" vertical="top" wrapText="1"/>
    </xf>
    <xf numFmtId="0" fontId="4" fillId="3" borderId="8" xfId="0" applyFont="1" applyFill="1" applyBorder="1" applyAlignment="1">
      <alignment horizontal="left" vertical="top"/>
    </xf>
    <xf numFmtId="49" fontId="59" fillId="9" borderId="70" xfId="0" applyNumberFormat="1" applyFont="1" applyFill="1" applyBorder="1" applyAlignment="1">
      <alignment horizontal="justify" vertical="center"/>
    </xf>
    <xf numFmtId="49" fontId="59" fillId="9" borderId="70" xfId="0" applyNumberFormat="1" applyFont="1" applyFill="1" applyBorder="1" applyAlignment="1">
      <alignment horizontal="justify" vertical="center" wrapText="1"/>
    </xf>
    <xf numFmtId="49" fontId="17" fillId="9" borderId="70" xfId="2" applyNumberFormat="1" applyFill="1" applyBorder="1" applyAlignment="1">
      <alignment horizontal="justify" vertical="center" wrapText="1"/>
    </xf>
    <xf numFmtId="0" fontId="0" fillId="9" borderId="0" xfId="0" applyFill="1" applyAlignment="1">
      <alignment horizontal="justify" vertical="center" wrapText="1"/>
    </xf>
    <xf numFmtId="0" fontId="17" fillId="3" borderId="8" xfId="2" applyFill="1" applyBorder="1" applyAlignment="1" applyProtection="1">
      <alignment vertical="top"/>
      <protection locked="0"/>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0" fillId="11" borderId="14" xfId="5" applyFont="1" applyFill="1" applyBorder="1" applyAlignment="1">
      <alignment horizontal="center" vertical="center" wrapText="1"/>
    </xf>
    <xf numFmtId="0" fontId="30" fillId="11" borderId="15" xfId="5" applyFont="1" applyFill="1" applyBorder="1" applyAlignment="1">
      <alignment horizontal="center" vertical="center" wrapText="1"/>
    </xf>
    <xf numFmtId="0" fontId="30" fillId="11" borderId="7" xfId="5" applyFont="1" applyFill="1" applyBorder="1" applyAlignment="1">
      <alignment horizontal="center" vertical="center" wrapText="1"/>
    </xf>
    <xf numFmtId="0" fontId="36" fillId="16" borderId="1" xfId="5" applyFont="1" applyFill="1" applyBorder="1" applyAlignment="1">
      <alignment horizontal="center" vertical="center" wrapText="1"/>
    </xf>
    <xf numFmtId="0" fontId="36" fillId="16" borderId="13" xfId="5" applyFont="1" applyFill="1" applyBorder="1" applyAlignment="1">
      <alignment horizontal="center" vertical="center" wrapText="1"/>
    </xf>
    <xf numFmtId="0" fontId="36" fillId="16" borderId="5" xfId="5" applyFont="1" applyFill="1" applyBorder="1" applyAlignment="1">
      <alignment horizontal="center" vertical="center" wrapText="1"/>
    </xf>
    <xf numFmtId="0" fontId="36" fillId="17" borderId="1" xfId="5" applyFont="1" applyFill="1" applyBorder="1" applyAlignment="1">
      <alignment horizontal="center" vertical="center" wrapText="1"/>
    </xf>
    <xf numFmtId="0" fontId="36" fillId="17" borderId="13" xfId="5" applyFont="1" applyFill="1" applyBorder="1" applyAlignment="1">
      <alignment horizontal="center" vertical="center" wrapText="1"/>
    </xf>
    <xf numFmtId="0" fontId="51" fillId="25" borderId="2" xfId="0" applyFont="1" applyFill="1" applyBorder="1" applyAlignment="1" applyProtection="1">
      <alignment horizontal="center" vertical="center" wrapText="1"/>
      <protection locked="0"/>
    </xf>
    <xf numFmtId="0" fontId="51" fillId="25" borderId="9" xfId="0" applyFont="1" applyFill="1" applyBorder="1" applyAlignment="1" applyProtection="1">
      <alignment horizontal="center" vertical="center" wrapText="1"/>
      <protection locked="0"/>
    </xf>
    <xf numFmtId="0" fontId="51" fillId="25" borderId="10" xfId="0" applyFont="1" applyFill="1" applyBorder="1" applyAlignment="1" applyProtection="1">
      <alignment horizontal="center" vertical="center" wrapText="1"/>
      <protection locked="0"/>
    </xf>
    <xf numFmtId="0" fontId="51" fillId="25" borderId="64" xfId="0" applyFont="1" applyFill="1" applyBorder="1" applyAlignment="1" applyProtection="1">
      <alignment horizontal="center" vertical="center" wrapText="1"/>
      <protection locked="0"/>
    </xf>
    <xf numFmtId="0" fontId="51" fillId="25" borderId="63" xfId="0" applyFont="1" applyFill="1" applyBorder="1" applyAlignment="1" applyProtection="1">
      <alignment horizontal="center" vertical="center" wrapText="1"/>
      <protection locked="0"/>
    </xf>
    <xf numFmtId="0" fontId="51" fillId="25" borderId="65" xfId="0" applyFont="1" applyFill="1" applyBorder="1" applyAlignment="1" applyProtection="1">
      <alignment horizontal="center" vertical="center" wrapText="1"/>
      <protection locked="0"/>
    </xf>
    <xf numFmtId="0" fontId="51" fillId="25" borderId="66" xfId="0" applyFont="1" applyFill="1" applyBorder="1" applyAlignment="1" applyProtection="1">
      <alignment horizontal="center" vertical="center" wrapText="1"/>
      <protection locked="0"/>
    </xf>
    <xf numFmtId="0" fontId="51" fillId="25" borderId="27" xfId="0" applyFont="1" applyFill="1" applyBorder="1" applyAlignment="1" applyProtection="1">
      <alignment horizontal="center" vertical="center" wrapText="1"/>
      <protection locked="0"/>
    </xf>
    <xf numFmtId="0" fontId="51" fillId="25" borderId="67" xfId="0" applyFont="1" applyFill="1" applyBorder="1" applyAlignment="1" applyProtection="1">
      <alignment horizontal="center" vertical="center" wrapText="1"/>
      <protection locked="0"/>
    </xf>
    <xf numFmtId="0" fontId="36" fillId="15" borderId="1" xfId="5" applyFont="1" applyFill="1" applyBorder="1" applyAlignment="1">
      <alignment horizontal="center" vertical="center" wrapText="1"/>
    </xf>
    <xf numFmtId="0" fontId="36" fillId="15" borderId="13" xfId="5" applyFont="1" applyFill="1" applyBorder="1" applyAlignment="1">
      <alignment horizontal="center" vertical="center" wrapText="1"/>
    </xf>
    <xf numFmtId="0" fontId="36" fillId="13" borderId="1" xfId="5" applyFont="1" applyFill="1" applyBorder="1" applyAlignment="1">
      <alignment horizontal="center" vertical="center" wrapText="1"/>
    </xf>
    <xf numFmtId="0" fontId="36" fillId="13" borderId="5" xfId="5" applyFont="1" applyFill="1" applyBorder="1" applyAlignment="1">
      <alignment horizontal="center" vertical="center" wrapText="1"/>
    </xf>
    <xf numFmtId="0" fontId="36" fillId="13" borderId="13" xfId="5" applyFont="1" applyFill="1" applyBorder="1" applyAlignment="1">
      <alignment horizontal="center" vertical="center" wrapText="1"/>
    </xf>
    <xf numFmtId="0" fontId="54" fillId="34" borderId="42" xfId="5" applyFont="1" applyFill="1" applyBorder="1" applyAlignment="1">
      <alignment horizontal="center" vertical="center" wrapText="1"/>
    </xf>
    <xf numFmtId="0" fontId="54" fillId="34" borderId="44" xfId="5" applyFont="1" applyFill="1" applyBorder="1" applyAlignment="1">
      <alignment horizontal="center" vertical="center" wrapText="1"/>
    </xf>
    <xf numFmtId="0" fontId="54" fillId="34" borderId="46" xfId="5" applyFont="1" applyFill="1" applyBorder="1" applyAlignment="1">
      <alignment horizontal="center" vertical="center" wrapText="1"/>
    </xf>
    <xf numFmtId="0" fontId="31" fillId="12" borderId="2" xfId="5" applyFont="1" applyFill="1" applyBorder="1" applyAlignment="1">
      <alignment horizontal="center" vertical="center" wrapText="1"/>
    </xf>
    <xf numFmtId="0" fontId="31" fillId="12" borderId="3" xfId="5" applyFont="1" applyFill="1" applyBorder="1" applyAlignment="1">
      <alignment horizontal="center" vertical="center" wrapText="1"/>
    </xf>
    <xf numFmtId="0" fontId="31" fillId="12" borderId="4" xfId="5" applyFont="1" applyFill="1" applyBorder="1" applyAlignment="1">
      <alignment horizontal="center" vertical="center" wrapText="1"/>
    </xf>
    <xf numFmtId="0" fontId="31" fillId="12" borderId="10" xfId="5" applyFont="1" applyFill="1" applyBorder="1" applyAlignment="1">
      <alignment horizontal="center" vertical="center" wrapText="1"/>
    </xf>
    <xf numFmtId="0" fontId="31" fillId="12" borderId="11" xfId="5" applyFont="1" applyFill="1" applyBorder="1" applyAlignment="1">
      <alignment horizontal="center" vertical="center" wrapText="1"/>
    </xf>
    <xf numFmtId="0" fontId="31" fillId="12" borderId="8" xfId="5" applyFont="1" applyFill="1" applyBorder="1" applyAlignment="1">
      <alignment horizontal="center" vertical="center" wrapText="1"/>
    </xf>
    <xf numFmtId="0" fontId="33" fillId="13" borderId="1" xfId="5" applyFont="1" applyFill="1" applyBorder="1" applyAlignment="1">
      <alignment horizontal="center" vertical="center" wrapText="1"/>
    </xf>
    <xf numFmtId="0" fontId="33" fillId="13" borderId="5" xfId="5" applyFont="1" applyFill="1" applyBorder="1" applyAlignment="1">
      <alignment horizontal="center" vertical="center" wrapText="1"/>
    </xf>
    <xf numFmtId="0" fontId="33" fillId="13" borderId="13" xfId="5" applyFont="1" applyFill="1" applyBorder="1" applyAlignment="1">
      <alignment horizontal="center" vertical="center" wrapText="1"/>
    </xf>
    <xf numFmtId="0" fontId="35" fillId="13" borderId="14" xfId="5" applyFont="1" applyFill="1" applyBorder="1" applyAlignment="1">
      <alignment horizontal="center" vertical="center" wrapText="1"/>
    </xf>
    <xf numFmtId="0" fontId="35" fillId="13" borderId="15" xfId="5" applyFont="1" applyFill="1" applyBorder="1" applyAlignment="1">
      <alignment horizontal="center" vertical="center" wrapText="1"/>
    </xf>
    <xf numFmtId="0" fontId="35" fillId="13" borderId="3" xfId="5" applyFont="1" applyFill="1" applyBorder="1" applyAlignment="1">
      <alignment horizontal="center" vertical="center" wrapText="1"/>
    </xf>
    <xf numFmtId="0" fontId="31" fillId="14" borderId="15" xfId="5" applyFont="1" applyFill="1" applyBorder="1" applyAlignment="1">
      <alignment horizontal="center" vertical="center" wrapText="1"/>
    </xf>
    <xf numFmtId="0" fontId="36" fillId="15" borderId="14" xfId="5" applyFont="1" applyFill="1" applyBorder="1" applyAlignment="1">
      <alignment horizontal="center" vertical="center" wrapText="1"/>
    </xf>
    <xf numFmtId="0" fontId="36" fillId="15" borderId="7" xfId="5" applyFont="1" applyFill="1" applyBorder="1" applyAlignment="1">
      <alignment horizontal="center" vertical="center" wrapText="1"/>
    </xf>
    <xf numFmtId="0" fontId="36" fillId="18" borderId="1" xfId="5" applyFont="1" applyFill="1" applyBorder="1" applyAlignment="1">
      <alignment horizontal="center" vertical="center" wrapText="1"/>
    </xf>
    <xf numFmtId="0" fontId="36" fillId="18" borderId="13" xfId="5" applyFont="1" applyFill="1" applyBorder="1" applyAlignment="1">
      <alignment horizontal="center" vertical="center" wrapText="1"/>
    </xf>
    <xf numFmtId="9" fontId="36" fillId="17" borderId="1" xfId="3" applyFont="1" applyFill="1" applyBorder="1" applyAlignment="1">
      <alignment horizontal="center" vertical="center" wrapText="1"/>
    </xf>
    <xf numFmtId="9" fontId="36" fillId="17" borderId="13" xfId="3" applyFont="1" applyFill="1" applyBorder="1" applyAlignment="1">
      <alignment horizontal="center" vertical="center" wrapText="1"/>
    </xf>
    <xf numFmtId="0" fontId="34" fillId="13" borderId="14" xfId="5" applyFont="1" applyFill="1" applyBorder="1" applyAlignment="1">
      <alignment horizontal="center" vertical="center" wrapText="1"/>
    </xf>
    <xf numFmtId="0" fontId="34" fillId="13" borderId="7" xfId="5" applyFont="1" applyFill="1" applyBorder="1" applyAlignment="1">
      <alignment horizontal="center" vertical="center" wrapText="1"/>
    </xf>
    <xf numFmtId="0" fontId="30" fillId="0" borderId="3" xfId="5" applyFont="1" applyBorder="1" applyAlignment="1">
      <alignment horizontal="left" vertical="center" wrapText="1"/>
    </xf>
    <xf numFmtId="0" fontId="30" fillId="0" borderId="0" xfId="5" applyFont="1" applyAlignment="1">
      <alignment horizontal="left" vertical="center" wrapText="1"/>
    </xf>
    <xf numFmtId="0" fontId="33" fillId="0" borderId="0" xfId="5" applyFont="1" applyAlignment="1">
      <alignment horizontal="center" vertical="center" wrapText="1"/>
    </xf>
    <xf numFmtId="0" fontId="33" fillId="0" borderId="0" xfId="5" applyFont="1" applyAlignment="1">
      <alignment horizontal="left" vertical="center" wrapText="1"/>
    </xf>
    <xf numFmtId="0" fontId="37" fillId="0" borderId="0" xfId="5" applyFont="1" applyAlignment="1">
      <alignment horizontal="justify" vertical="center" wrapText="1"/>
    </xf>
    <xf numFmtId="0" fontId="38" fillId="11" borderId="11" xfId="5" applyFont="1" applyFill="1" applyBorder="1" applyAlignment="1">
      <alignment horizontal="center" vertical="center"/>
    </xf>
    <xf numFmtId="0" fontId="38" fillId="13" borderId="2" xfId="5" applyFont="1" applyFill="1" applyBorder="1" applyAlignment="1">
      <alignment horizontal="center" vertical="center" wrapText="1"/>
    </xf>
    <xf numFmtId="0" fontId="38" fillId="13" borderId="49" xfId="5" applyFont="1" applyFill="1" applyBorder="1" applyAlignment="1">
      <alignment horizontal="center" vertical="center" wrapText="1"/>
    </xf>
    <xf numFmtId="0" fontId="38" fillId="13" borderId="14" xfId="5" applyFont="1" applyFill="1" applyBorder="1" applyAlignment="1">
      <alignment horizontal="center" vertical="center" wrapText="1"/>
    </xf>
    <xf numFmtId="0" fontId="38" fillId="13" borderId="7" xfId="5" applyFont="1" applyFill="1" applyBorder="1" applyAlignment="1">
      <alignment horizontal="center" vertical="center" wrapText="1"/>
    </xf>
    <xf numFmtId="0" fontId="65" fillId="0" borderId="56" xfId="5" applyFont="1" applyBorder="1" applyAlignment="1">
      <alignment horizontal="center" vertical="center" wrapText="1"/>
    </xf>
    <xf numFmtId="0" fontId="65" fillId="0" borderId="52" xfId="5" applyFont="1" applyBorder="1" applyAlignment="1">
      <alignment horizontal="center" vertical="center" wrapText="1"/>
    </xf>
    <xf numFmtId="0" fontId="32" fillId="11" borderId="14" xfId="5" applyFill="1" applyBorder="1" applyAlignment="1">
      <alignment horizontal="center"/>
    </xf>
    <xf numFmtId="0" fontId="32" fillId="11" borderId="15" xfId="5" applyFill="1" applyBorder="1" applyAlignment="1">
      <alignment horizontal="center"/>
    </xf>
    <xf numFmtId="0" fontId="21" fillId="11" borderId="15" xfId="5" applyFont="1" applyFill="1" applyBorder="1" applyAlignment="1">
      <alignment horizontal="center"/>
    </xf>
    <xf numFmtId="0" fontId="32" fillId="11" borderId="7" xfId="5" applyFill="1" applyBorder="1" applyAlignment="1">
      <alignment horizontal="center"/>
    </xf>
    <xf numFmtId="0" fontId="64" fillId="0" borderId="2" xfId="5" applyFont="1" applyBorder="1" applyAlignment="1">
      <alignment horizontal="center"/>
    </xf>
    <xf numFmtId="0" fontId="64" fillId="0" borderId="3" xfId="5" applyFont="1" applyBorder="1" applyAlignment="1">
      <alignment horizontal="center"/>
    </xf>
    <xf numFmtId="0" fontId="32" fillId="0" borderId="3" xfId="5" applyBorder="1" applyAlignment="1">
      <alignment horizontal="center"/>
    </xf>
    <xf numFmtId="0" fontId="64" fillId="0" borderId="4" xfId="5" applyFont="1" applyBorder="1" applyAlignment="1">
      <alignment horizontal="center"/>
    </xf>
    <xf numFmtId="0" fontId="64" fillId="0" borderId="9" xfId="5" applyFont="1" applyBorder="1" applyAlignment="1">
      <alignment horizontal="center"/>
    </xf>
    <xf numFmtId="0" fontId="64" fillId="0" borderId="0" xfId="5" applyFont="1" applyAlignment="1">
      <alignment horizontal="center"/>
    </xf>
    <xf numFmtId="0" fontId="32" fillId="0" borderId="0" xfId="5" applyAlignment="1">
      <alignment horizontal="center"/>
    </xf>
    <xf numFmtId="0" fontId="64" fillId="0" borderId="6" xfId="5" applyFont="1" applyBorder="1" applyAlignment="1">
      <alignment horizontal="center"/>
    </xf>
    <xf numFmtId="0" fontId="64" fillId="0" borderId="10" xfId="5" applyFont="1" applyBorder="1" applyAlignment="1">
      <alignment horizontal="center"/>
    </xf>
    <xf numFmtId="0" fontId="64" fillId="0" borderId="11" xfId="5" applyFont="1" applyBorder="1" applyAlignment="1">
      <alignment horizontal="center"/>
    </xf>
    <xf numFmtId="0" fontId="32" fillId="0" borderId="11" xfId="5" applyBorder="1" applyAlignment="1">
      <alignment horizontal="center"/>
    </xf>
    <xf numFmtId="0" fontId="64" fillId="0" borderId="8" xfId="5" applyFont="1" applyBorder="1" applyAlignment="1">
      <alignment horizontal="center"/>
    </xf>
    <xf numFmtId="49" fontId="65" fillId="0" borderId="52" xfId="5" applyNumberFormat="1" applyFont="1" applyBorder="1" applyAlignment="1">
      <alignment horizontal="center" vertical="center" wrapText="1"/>
    </xf>
    <xf numFmtId="49" fontId="65" fillId="0" borderId="55" xfId="5" applyNumberFormat="1" applyFont="1" applyBorder="1" applyAlignment="1">
      <alignment horizontal="center" vertical="center" wrapText="1"/>
    </xf>
    <xf numFmtId="49" fontId="43" fillId="0" borderId="52" xfId="5" applyNumberFormat="1" applyFont="1" applyBorder="1" applyAlignment="1">
      <alignment horizontal="center" vertical="center" wrapText="1"/>
    </xf>
    <xf numFmtId="49" fontId="65" fillId="0" borderId="53" xfId="5" applyNumberFormat="1" applyFont="1" applyBorder="1" applyAlignment="1">
      <alignment horizontal="center" vertical="center" wrapText="1"/>
    </xf>
    <xf numFmtId="49" fontId="65" fillId="0" borderId="50" xfId="5" applyNumberFormat="1" applyFont="1" applyBorder="1" applyAlignment="1">
      <alignment horizontal="center" vertical="center" wrapText="1"/>
    </xf>
    <xf numFmtId="49" fontId="65" fillId="0" borderId="51" xfId="5" applyNumberFormat="1" applyFont="1" applyBorder="1" applyAlignment="1">
      <alignment horizontal="center" vertical="center" wrapText="1"/>
    </xf>
    <xf numFmtId="49" fontId="65" fillId="0" borderId="56" xfId="5" applyNumberFormat="1" applyFont="1" applyBorder="1" applyAlignment="1">
      <alignment horizontal="center" vertical="center" wrapText="1"/>
    </xf>
    <xf numFmtId="0" fontId="42" fillId="0" borderId="50" xfId="0" applyFont="1" applyBorder="1" applyAlignment="1">
      <alignment horizontal="center" vertical="center" wrapText="1"/>
    </xf>
    <xf numFmtId="0" fontId="42" fillId="0" borderId="50" xfId="0" applyFont="1" applyBorder="1" applyAlignment="1">
      <alignment horizontal="center" vertical="center"/>
    </xf>
    <xf numFmtId="0" fontId="42" fillId="0" borderId="51" xfId="0" applyFont="1" applyBorder="1" applyAlignment="1">
      <alignment horizontal="center" vertical="center"/>
    </xf>
    <xf numFmtId="49" fontId="65" fillId="9" borderId="54" xfId="5" applyNumberFormat="1" applyFont="1" applyFill="1" applyBorder="1" applyAlignment="1">
      <alignment horizontal="center" vertical="center" wrapText="1"/>
    </xf>
    <xf numFmtId="49" fontId="65" fillId="9" borderId="52" xfId="5" applyNumberFormat="1" applyFont="1" applyFill="1" applyBorder="1" applyAlignment="1">
      <alignment horizontal="center" vertical="center" wrapText="1"/>
    </xf>
    <xf numFmtId="49" fontId="65" fillId="0" borderId="52" xfId="5" applyNumberFormat="1" applyFont="1" applyFill="1" applyBorder="1" applyAlignment="1">
      <alignment horizontal="center" vertical="center" wrapText="1"/>
    </xf>
    <xf numFmtId="49" fontId="65" fillId="0" borderId="55" xfId="5" applyNumberFormat="1" applyFont="1" applyFill="1" applyBorder="1" applyAlignment="1">
      <alignment horizontal="center" vertical="center" wrapText="1"/>
    </xf>
    <xf numFmtId="49" fontId="65" fillId="0" borderId="54" xfId="5" applyNumberFormat="1" applyFont="1" applyBorder="1" applyAlignment="1">
      <alignment horizontal="center" vertical="center" wrapText="1"/>
    </xf>
    <xf numFmtId="0" fontId="33" fillId="11" borderId="11" xfId="5" applyFont="1" applyFill="1" applyBorder="1" applyAlignment="1">
      <alignment horizontal="center" vertical="center"/>
    </xf>
    <xf numFmtId="0" fontId="33" fillId="13" borderId="2" xfId="5" applyFont="1" applyFill="1" applyBorder="1" applyAlignment="1">
      <alignment horizontal="center" vertical="center" wrapText="1"/>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49" fontId="44" fillId="0" borderId="57" xfId="0" quotePrefix="1" applyNumberFormat="1" applyFont="1" applyBorder="1" applyAlignment="1">
      <alignment horizontal="center" vertical="center" wrapText="1"/>
    </xf>
    <xf numFmtId="0" fontId="45" fillId="0" borderId="58" xfId="0" applyFont="1" applyBorder="1" applyAlignment="1"/>
    <xf numFmtId="0" fontId="45" fillId="0" borderId="59" xfId="0" applyFont="1" applyBorder="1" applyAlignment="1"/>
    <xf numFmtId="49" fontId="44" fillId="21" borderId="60" xfId="0" quotePrefix="1" applyNumberFormat="1" applyFont="1" applyFill="1" applyBorder="1" applyAlignment="1">
      <alignment horizontal="center" vertical="center" wrapText="1"/>
    </xf>
    <xf numFmtId="49" fontId="44" fillId="21" borderId="62" xfId="0" quotePrefix="1" applyNumberFormat="1" applyFont="1" applyFill="1" applyBorder="1" applyAlignment="1">
      <alignment horizontal="center" vertical="center" wrapText="1"/>
    </xf>
    <xf numFmtId="49" fontId="44" fillId="21" borderId="60" xfId="0" applyNumberFormat="1" applyFont="1" applyFill="1" applyBorder="1" applyAlignment="1">
      <alignment horizontal="center" vertical="center" wrapText="1"/>
    </xf>
    <xf numFmtId="49" fontId="44" fillId="21" borderId="62" xfId="0" applyNumberFormat="1" applyFont="1" applyFill="1" applyBorder="1" applyAlignment="1">
      <alignment horizontal="center" vertical="center" wrapText="1"/>
    </xf>
    <xf numFmtId="0" fontId="45" fillId="0" borderId="58" xfId="0" applyFont="1" applyBorder="1" applyAlignment="1">
      <alignment vertical="center"/>
    </xf>
    <xf numFmtId="0" fontId="45" fillId="0" borderId="59" xfId="0" applyFont="1" applyBorder="1" applyAlignment="1">
      <alignment vertical="center"/>
    </xf>
    <xf numFmtId="0" fontId="33" fillId="13" borderId="2" xfId="5" quotePrefix="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49" fontId="59" fillId="35" borderId="73" xfId="0" applyNumberFormat="1" applyFont="1" applyFill="1" applyBorder="1" applyAlignment="1">
      <alignment horizontal="justify" vertical="center" wrapText="1"/>
    </xf>
    <xf numFmtId="49" fontId="59" fillId="35" borderId="74" xfId="0" applyNumberFormat="1" applyFont="1" applyFill="1" applyBorder="1" applyAlignment="1">
      <alignment horizontal="justify" vertical="center" wrapText="1"/>
    </xf>
    <xf numFmtId="49" fontId="17" fillId="35" borderId="73" xfId="2" applyNumberFormat="1" applyFill="1" applyBorder="1" applyAlignment="1">
      <alignment horizontal="justify" vertical="center" wrapText="1"/>
    </xf>
    <xf numFmtId="49" fontId="17" fillId="35" borderId="74" xfId="2" applyNumberFormat="1" applyFill="1" applyBorder="1" applyAlignment="1">
      <alignment horizontal="justify" vertical="center" wrapText="1"/>
    </xf>
    <xf numFmtId="0" fontId="59" fillId="35" borderId="73" xfId="0" applyFont="1" applyFill="1" applyBorder="1" applyAlignment="1">
      <alignment horizontal="justify" vertical="center" wrapText="1"/>
    </xf>
    <xf numFmtId="0" fontId="59" fillId="35" borderId="74" xfId="0" applyFont="1" applyFill="1" applyBorder="1" applyAlignment="1">
      <alignment horizontal="justify" vertical="center" wrapText="1"/>
    </xf>
    <xf numFmtId="49" fontId="59" fillId="35" borderId="71" xfId="0" applyNumberFormat="1" applyFont="1" applyFill="1" applyBorder="1" applyAlignment="1">
      <alignment horizontal="justify" vertical="center" wrapText="1"/>
    </xf>
    <xf numFmtId="49" fontId="59" fillId="35" borderId="72" xfId="0" applyNumberFormat="1" applyFont="1" applyFill="1" applyBorder="1" applyAlignment="1">
      <alignment horizontal="justify" vertical="center"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49" fontId="59" fillId="35" borderId="75" xfId="0" applyNumberFormat="1" applyFont="1" applyFill="1" applyBorder="1" applyAlignment="1">
      <alignment horizontal="justify" vertical="center" wrapText="1"/>
    </xf>
    <xf numFmtId="49" fontId="59" fillId="35" borderId="76" xfId="0" applyNumberFormat="1" applyFont="1" applyFill="1" applyBorder="1" applyAlignment="1">
      <alignment horizontal="justify" vertical="center" wrapText="1"/>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4" fillId="0" borderId="29" xfId="0" applyFont="1" applyBorder="1" applyAlignment="1">
      <alignment horizontal="left" vertical="top" wrapText="1"/>
    </xf>
    <xf numFmtId="3" fontId="4" fillId="3" borderId="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justify" vertical="center"/>
      <protection locked="0"/>
    </xf>
    <xf numFmtId="0" fontId="4" fillId="3" borderId="5" xfId="0" applyFont="1" applyFill="1" applyBorder="1" applyAlignment="1" applyProtection="1">
      <alignment horizontal="justify" vertical="center"/>
      <protection locked="0"/>
    </xf>
    <xf numFmtId="0" fontId="4" fillId="3" borderId="13" xfId="0" applyFont="1" applyFill="1" applyBorder="1" applyAlignment="1" applyProtection="1">
      <alignment horizontal="justify" vertical="center"/>
      <protection locked="0"/>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27" fillId="0" borderId="9"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3" fillId="9" borderId="9" xfId="0" applyFont="1" applyFill="1" applyBorder="1" applyAlignment="1">
      <alignment vertical="top" wrapText="1"/>
    </xf>
    <xf numFmtId="0" fontId="3" fillId="9" borderId="0" xfId="0" applyFont="1" applyFill="1" applyAlignment="1">
      <alignment vertical="top" wrapText="1"/>
    </xf>
    <xf numFmtId="0" fontId="3" fillId="9" borderId="6" xfId="0" applyFont="1" applyFill="1" applyBorder="1" applyAlignment="1">
      <alignment vertical="top" wrapText="1"/>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0" borderId="29" xfId="0" applyFont="1" applyBorder="1" applyAlignment="1">
      <alignment vertical="top" wrapText="1"/>
    </xf>
    <xf numFmtId="0" fontId="8" fillId="0" borderId="16" xfId="0" applyFont="1" applyBorder="1" applyAlignment="1">
      <alignment horizontal="center"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9" borderId="6"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1"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top"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0" borderId="14" xfId="0" applyFont="1" applyBorder="1" applyAlignment="1">
      <alignment horizontal="left" vertical="center"/>
    </xf>
    <xf numFmtId="0" fontId="3" fillId="9" borderId="0" xfId="0" applyFont="1" applyFill="1" applyAlignment="1">
      <alignment horizontal="left" vertical="center"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top"/>
    </xf>
    <xf numFmtId="0" fontId="3" fillId="0" borderId="7" xfId="0" applyFont="1" applyBorder="1" applyAlignment="1">
      <alignment vertical="top"/>
    </xf>
    <xf numFmtId="0" fontId="4" fillId="0" borderId="6" xfId="0" applyFont="1" applyBorder="1" applyAlignment="1">
      <alignment horizontal="center" vertical="center"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5" xfId="0" applyFont="1" applyBorder="1" applyAlignment="1">
      <alignment horizontal="center" vertical="center"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15" xfId="0" applyFont="1" applyBorder="1" applyAlignment="1">
      <alignment vertical="center"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4" fillId="0" borderId="4" xfId="0" applyFont="1" applyBorder="1" applyAlignment="1">
      <alignment vertical="center" wrapText="1"/>
    </xf>
    <xf numFmtId="0" fontId="4" fillId="0" borderId="8" xfId="0" applyFont="1" applyBorder="1" applyAlignment="1">
      <alignment vertical="center" wrapText="1"/>
    </xf>
    <xf numFmtId="0" fontId="4" fillId="9" borderId="2" xfId="0" applyFont="1" applyFill="1" applyBorder="1" applyAlignment="1">
      <alignment vertical="top" wrapText="1"/>
    </xf>
    <xf numFmtId="0" fontId="4" fillId="9" borderId="3" xfId="0" applyFont="1" applyFill="1" applyBorder="1" applyAlignment="1">
      <alignment vertical="top" wrapText="1"/>
    </xf>
    <xf numFmtId="0" fontId="4" fillId="9" borderId="4" xfId="0" applyFont="1" applyFill="1" applyBorder="1" applyAlignment="1">
      <alignment vertical="top" wrapText="1"/>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cellXfs>
  <cellStyles count="19">
    <cellStyle name="Bueno" xfId="1" builtinId="26"/>
    <cellStyle name="Hipervínculo" xfId="2" builtinId="8"/>
    <cellStyle name="Millares" xfId="4" builtinId="3"/>
    <cellStyle name="Millares [0] 2" xfId="6"/>
    <cellStyle name="Millares [0] 2 2" xfId="9"/>
    <cellStyle name="Millares [0] 3" xfId="12"/>
    <cellStyle name="Millares 2" xfId="7"/>
    <cellStyle name="Millares 2 2" xfId="10"/>
    <cellStyle name="Millares 2 3" xfId="13"/>
    <cellStyle name="Millares 3" xfId="8"/>
    <cellStyle name="Millares 3 2" xfId="14"/>
    <cellStyle name="Millares 4" xfId="11"/>
    <cellStyle name="Millares 5" xfId="17"/>
    <cellStyle name="Millares 6" xfId="18"/>
    <cellStyle name="Normal" xfId="0" builtinId="0"/>
    <cellStyle name="Normal 2" xfId="5"/>
    <cellStyle name="Normal 2 2" xfId="15"/>
    <cellStyle name="Normal 2 2 2" xfId="16"/>
    <cellStyle name="Porcentaje" xfId="3" builtinId="5"/>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colors>
    <mruColors>
      <color rgb="FFCCFFCC"/>
      <color rgb="FF66FF66"/>
      <color rgb="FF99FF99"/>
      <color rgb="FFE1FFE1"/>
      <color rgb="FFA8D08D"/>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50"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B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B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C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C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D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00000000-0008-0000-0E00-000007000000}"/>
            </a:ext>
          </a:extLst>
        </xdr:cNvPr>
        <xdr:cNvGrpSpPr>
          <a:grpSpLocks/>
        </xdr:cNvGrpSpPr>
      </xdr:nvGrpSpPr>
      <xdr:grpSpPr bwMode="auto">
        <a:xfrm>
          <a:off x="0" y="0"/>
          <a:ext cx="5413704" cy="1277615"/>
          <a:chOff x="57150" y="47625"/>
          <a:chExt cx="6316603" cy="1200288"/>
        </a:xfrm>
      </xdr:grpSpPr>
      <xdr:pic>
        <xdr:nvPicPr>
          <xdr:cNvPr id="8" name="1 Imagen" descr="ESCUDO-transp-lema-blanco.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00000000-0008-0000-0E00-000009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F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0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0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1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2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2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400-000004000000}"/>
            </a:ext>
          </a:extLst>
        </xdr:cNvPr>
        <xdr:cNvGrpSpPr>
          <a:grpSpLocks/>
        </xdr:cNvGrpSpPr>
      </xdr:nvGrpSpPr>
      <xdr:grpSpPr bwMode="auto">
        <a:xfrm>
          <a:off x="0" y="0"/>
          <a:ext cx="535538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500-000004000000}"/>
            </a:ext>
          </a:extLst>
        </xdr:cNvPr>
        <xdr:cNvGrpSpPr>
          <a:grpSpLocks/>
        </xdr:cNvGrpSpPr>
      </xdr:nvGrpSpPr>
      <xdr:grpSpPr bwMode="auto">
        <a:xfrm>
          <a:off x="0" y="0"/>
          <a:ext cx="5141561"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5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grpSp>
      <xdr:nvGrpSpPr>
        <xdr:cNvPr id="5" name="1 Grupo">
          <a:extLst>
            <a:ext uri="{FF2B5EF4-FFF2-40B4-BE49-F238E27FC236}">
              <a16:creationId xmlns:a16="http://schemas.microsoft.com/office/drawing/2014/main" id="{00000000-0008-0000-0100-000002000000}"/>
            </a:ext>
          </a:extLst>
        </xdr:cNvPr>
        <xdr:cNvGrpSpPr>
          <a:grpSpLocks/>
        </xdr:cNvGrpSpPr>
      </xdr:nvGrpSpPr>
      <xdr:grpSpPr bwMode="auto">
        <a:xfrm>
          <a:off x="0" y="0"/>
          <a:ext cx="8511886" cy="909205"/>
          <a:chOff x="57150" y="47625"/>
          <a:chExt cx="6181725" cy="1581150"/>
        </a:xfrm>
      </xdr:grpSpPr>
      <xdr:pic>
        <xdr:nvPicPr>
          <xdr:cNvPr id="6"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6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6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700-000004000000}"/>
            </a:ext>
          </a:extLst>
        </xdr:cNvPr>
        <xdr:cNvGrpSpPr>
          <a:grpSpLocks/>
        </xdr:cNvGrpSpPr>
      </xdr:nvGrpSpPr>
      <xdr:grpSpPr bwMode="auto">
        <a:xfrm>
          <a:off x="0" y="0"/>
          <a:ext cx="535538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800-000003000000}"/>
            </a:ext>
          </a:extLst>
        </xdr:cNvPr>
        <xdr:cNvGrpSpPr>
          <a:grpSpLocks/>
        </xdr:cNvGrpSpPr>
      </xdr:nvGrpSpPr>
      <xdr:grpSpPr bwMode="auto">
        <a:xfrm>
          <a:off x="0" y="0"/>
          <a:ext cx="5472021"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9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A00-000004000000}"/>
            </a:ext>
          </a:extLst>
        </xdr:cNvPr>
        <xdr:cNvGrpSpPr>
          <a:grpSpLocks/>
        </xdr:cNvGrpSpPr>
      </xdr:nvGrpSpPr>
      <xdr:grpSpPr bwMode="auto">
        <a:xfrm>
          <a:off x="0" y="0"/>
          <a:ext cx="7095158"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A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B00-000004000000}"/>
            </a:ext>
          </a:extLst>
        </xdr:cNvPr>
        <xdr:cNvGrpSpPr>
          <a:grpSpLocks/>
        </xdr:cNvGrpSpPr>
      </xdr:nvGrpSpPr>
      <xdr:grpSpPr bwMode="auto">
        <a:xfrm>
          <a:off x="0" y="0"/>
          <a:ext cx="6132939"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C00-000004000000}"/>
            </a:ext>
          </a:extLst>
        </xdr:cNvPr>
        <xdr:cNvGrpSpPr>
          <a:grpSpLocks/>
        </xdr:cNvGrpSpPr>
      </xdr:nvGrpSpPr>
      <xdr:grpSpPr bwMode="auto">
        <a:xfrm>
          <a:off x="0" y="0"/>
          <a:ext cx="5540056"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C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D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E00-000004000000}"/>
            </a:ext>
          </a:extLst>
        </xdr:cNvPr>
        <xdr:cNvGrpSpPr>
          <a:grpSpLocks/>
        </xdr:cNvGrpSpPr>
      </xdr:nvGrpSpPr>
      <xdr:grpSpPr bwMode="auto">
        <a:xfrm>
          <a:off x="0" y="0"/>
          <a:ext cx="5277633"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E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F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CC3454E8-27FB-4C34-8274-7862C422C61A}"/>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DAC75E31-9F83-4903-ACF3-9E2B41611884}"/>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0</xdr:rowOff>
    </xdr:from>
    <xdr:to>
      <xdr:col>0</xdr:col>
      <xdr:colOff>1209675</xdr:colOff>
      <xdr:row>0</xdr:row>
      <xdr:rowOff>1581150</xdr:rowOff>
    </xdr:to>
    <xdr:pic>
      <xdr:nvPicPr>
        <xdr:cNvPr id="4" name="1 Imagen" descr="ESCUDO-transp-lema-blanco.png">
          <a:extLst>
            <a:ext uri="{FF2B5EF4-FFF2-40B4-BE49-F238E27FC236}">
              <a16:creationId xmlns:a16="http://schemas.microsoft.com/office/drawing/2014/main" id="{1FA4DF99-198A-43DC-8DAD-6F4702F0167E}"/>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5" name="3 CuadroTexto">
          <a:extLst>
            <a:ext uri="{FF2B5EF4-FFF2-40B4-BE49-F238E27FC236}">
              <a16:creationId xmlns:a16="http://schemas.microsoft.com/office/drawing/2014/main" id="{C57F1A09-4EF7-4C1D-A634-14C8208115D7}"/>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000-000003000000}"/>
            </a:ext>
          </a:extLst>
        </xdr:cNvPr>
        <xdr:cNvGrpSpPr>
          <a:grpSpLocks/>
        </xdr:cNvGrpSpPr>
      </xdr:nvGrpSpPr>
      <xdr:grpSpPr bwMode="auto">
        <a:xfrm>
          <a:off x="0" y="0"/>
          <a:ext cx="527763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0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100-000003000000}"/>
            </a:ext>
          </a:extLst>
        </xdr:cNvPr>
        <xdr:cNvGrpSpPr>
          <a:grpSpLocks/>
        </xdr:cNvGrpSpPr>
      </xdr:nvGrpSpPr>
      <xdr:grpSpPr bwMode="auto">
        <a:xfrm>
          <a:off x="0" y="0"/>
          <a:ext cx="5122123"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00000000-0008-0000-2200-000005000000}"/>
            </a:ext>
          </a:extLst>
        </xdr:cNvPr>
        <xdr:cNvGrpSpPr>
          <a:grpSpLocks/>
        </xdr:cNvGrpSpPr>
      </xdr:nvGrpSpPr>
      <xdr:grpSpPr bwMode="auto">
        <a:xfrm>
          <a:off x="0" y="0"/>
          <a:ext cx="5287352" cy="1277615"/>
          <a:chOff x="57150" y="47625"/>
          <a:chExt cx="6316603" cy="1200288"/>
        </a:xfrm>
      </xdr:grpSpPr>
      <xdr:pic>
        <xdr:nvPicPr>
          <xdr:cNvPr id="6" name="1 Imagen" descr="ESCUDO-transp-lema-blanco.png">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2200-000007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300-000004000000}"/>
            </a:ext>
          </a:extLst>
        </xdr:cNvPr>
        <xdr:cNvGrpSpPr>
          <a:grpSpLocks/>
        </xdr:cNvGrpSpPr>
      </xdr:nvGrpSpPr>
      <xdr:grpSpPr bwMode="auto">
        <a:xfrm>
          <a:off x="0" y="0"/>
          <a:ext cx="5267914" cy="1277615"/>
          <a:chOff x="57150" y="47625"/>
          <a:chExt cx="6316603" cy="1200288"/>
        </a:xfrm>
      </xdr:grpSpPr>
      <xdr:pic>
        <xdr:nvPicPr>
          <xdr:cNvPr id="5" name="1 Imagen" descr="ESCUDO-transp-lema-blanco.png">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571501</xdr:colOff>
      <xdr:row>0</xdr:row>
      <xdr:rowOff>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604963"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800225"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0</xdr:rowOff>
    </xdr:from>
    <xdr:to>
      <xdr:col>1</xdr:col>
      <xdr:colOff>571501</xdr:colOff>
      <xdr:row>0</xdr:row>
      <xdr:rowOff>0</xdr:rowOff>
    </xdr:to>
    <xdr:pic>
      <xdr:nvPicPr>
        <xdr:cNvPr id="8"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9"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A2343081-5546-4134-888F-693B2D344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7B139FA6-E275-4815-A8E6-E5457E3EC7F1}"/>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DBD9D2-3886-41CE-8B50-60FE9441D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F60A2689-A6BE-40A0-8FEC-CD4C9EFBCA86}"/>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00000000-0008-0000-0800-000002000000}"/>
            </a:ext>
          </a:extLst>
        </xdr:cNvPr>
        <xdr:cNvGrpSpPr>
          <a:grpSpLocks/>
        </xdr:cNvGrpSpPr>
      </xdr:nvGrpSpPr>
      <xdr:grpSpPr bwMode="auto">
        <a:xfrm>
          <a:off x="0" y="0"/>
          <a:ext cx="7153672" cy="1656953"/>
          <a:chOff x="57150" y="47625"/>
          <a:chExt cx="6181725" cy="1581150"/>
        </a:xfrm>
      </xdr:grpSpPr>
      <xdr:pic>
        <xdr:nvPicPr>
          <xdr:cNvPr id="3" name="1 Imagen" descr="ESCUDO-transp-lema-blanco.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00000000-0008-0000-0900-000006000000}"/>
            </a:ext>
          </a:extLst>
        </xdr:cNvPr>
        <xdr:cNvGrpSpPr>
          <a:grpSpLocks/>
        </xdr:cNvGrpSpPr>
      </xdr:nvGrpSpPr>
      <xdr:grpSpPr bwMode="auto">
        <a:xfrm>
          <a:off x="0" y="0"/>
          <a:ext cx="5452582" cy="1261675"/>
          <a:chOff x="57150" y="47625"/>
          <a:chExt cx="6316603" cy="1200288"/>
        </a:xfrm>
      </xdr:grpSpPr>
      <xdr:pic>
        <xdr:nvPicPr>
          <xdr:cNvPr id="7" name="1 Imagen" descr="ESCUDO-transp-lema-blanco.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00000000-0008-0000-0900-000008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A00-000003000000}"/>
            </a:ext>
          </a:extLst>
        </xdr:cNvPr>
        <xdr:cNvGrpSpPr>
          <a:grpSpLocks/>
        </xdr:cNvGrpSpPr>
      </xdr:nvGrpSpPr>
      <xdr:grpSpPr bwMode="auto">
        <a:xfrm>
          <a:off x="0" y="0"/>
          <a:ext cx="5355388" cy="1277615"/>
          <a:chOff x="57150" y="47625"/>
          <a:chExt cx="6316603" cy="1200288"/>
        </a:xfrm>
      </xdr:grpSpPr>
      <xdr:pic>
        <xdr:nvPicPr>
          <xdr:cNvPr id="4" name="1 Imagen" descr="ESCUDO-transp-lema-blanco.p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A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EIDY\MATRIZ%20DE%20SEGUIMIENTO\MATRIZ%20DE%20SEGUIMIENTO%202021\CONSOLIDACION%202021\Formatos%20SINA%20-%20PAI%202021_1002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barrera/Downloads/Formatos%20SINA%20-%20PAI%202021%20DICIEMBRE-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del Alto Magdalena - CAM</v>
          </cell>
        </row>
        <row r="6">
          <cell r="C6" t="str">
            <v>2021-II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efreshError="1"/>
      <sheetData sheetId="1" refreshError="1"/>
      <sheetData sheetId="2" refreshError="1"/>
      <sheetData sheetId="3" refreshError="1"/>
      <sheetData sheetId="4" refreshError="1"/>
      <sheetData sheetId="5" refreshError="1"/>
      <sheetData sheetId="6" refreshError="1">
        <row r="5">
          <cell r="I5">
            <v>531438883</v>
          </cell>
        </row>
        <row r="56">
          <cell r="I56">
            <v>190387366</v>
          </cell>
        </row>
        <row r="57">
          <cell r="I57">
            <v>80822000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5" dT="2021-12-01T15:07:18.34" personId="{63659C95-0666-4436-9CF9-4045985439A2}" id="{9CB463AE-A55E-446D-9B44-5835674B7BFE}">
    <text>CVC-GUIA DE 2020 REVISAR - GUILLERMO MURCIA DIRECCIÓN DE BOSQUES</text>
  </threadedComment>
  <threadedComment ref="L28" dT="2021-12-01T15:17:06.39" personId="{63659C95-0666-4436-9CF9-4045985439A2}" id="{A5516378-ADDF-4E61-98DF-BD414214AE3D}">
    <text>Revisar con IMG POMCAS,  allí no se requiere dato de adopción - CVC</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cabrera@cam.gov.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anturi@cam.gov.co"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barreiro@cam.gov.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operalta@cam.gov.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cbarreiro@cam.gov.co"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operalta@cam.gov.co"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anturi@cam.gov.co"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jfestupinan@cam.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dbermeo@cam.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dbermeo@cam.gov.co" TargetMode="Externa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8.bin"/><Relationship Id="rId1" Type="http://schemas.openxmlformats.org/officeDocument/2006/relationships/hyperlink" Target="mailto:operalta@cam.gov.co" TargetMode="External"/><Relationship Id="rId6" Type="http://schemas.microsoft.com/office/2017/10/relationships/threadedComment" Target="../threadedComments/threadedComment1.xml"/><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dbermeo@cam.gov.co"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dbermeo@cam.gov.co"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dbermeo@cam.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esilva@cam.gov.co"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dcabrera@cam.gov.co"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operalta@cam.gov.co"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lmgonzalez@cam.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jfestupinan@cam.gov.co"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esilva@cam.gov.co" TargetMode="External"/><Relationship Id="rId1" Type="http://schemas.openxmlformats.org/officeDocument/2006/relationships/hyperlink" Target="https://www.minambiente.gov.co/index.php/ambientes-y-desarrollos-sostenibles/negocios-verdes-y-sostenibles" TargetMode="External"/><Relationship Id="rId4"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8.bin"/><Relationship Id="rId1" Type="http://schemas.openxmlformats.org/officeDocument/2006/relationships/hyperlink" Target="mailto:jortiz@cam.gov.co"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9.bin"/><Relationship Id="rId1" Type="http://schemas.openxmlformats.org/officeDocument/2006/relationships/hyperlink" Target="mailto:jortiz@cam.gov.co"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0.bin"/><Relationship Id="rId1" Type="http://schemas.openxmlformats.org/officeDocument/2006/relationships/hyperlink" Target="mailto:jortiz@cam.gov.co"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1.bin"/><Relationship Id="rId1" Type="http://schemas.openxmlformats.org/officeDocument/2006/relationships/hyperlink" Target="mailto:jfestupinan@cam-gov.co"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4.bin"/><Relationship Id="rId1" Type="http://schemas.openxmlformats.org/officeDocument/2006/relationships/hyperlink" Target="mailto:aarias@cam.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8"/>
  <sheetViews>
    <sheetView workbookViewId="0">
      <selection activeCell="B14" sqref="B14"/>
    </sheetView>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374" customFormat="1" ht="130.5" customHeight="1" thickBot="1" x14ac:dyDescent="0.3">
      <c r="A1" s="396"/>
      <c r="B1" s="397"/>
      <c r="C1" s="398"/>
      <c r="D1"/>
      <c r="E1"/>
      <c r="F1"/>
      <c r="G1"/>
      <c r="H1"/>
      <c r="I1"/>
      <c r="J1"/>
      <c r="K1"/>
      <c r="L1"/>
      <c r="M1"/>
      <c r="N1"/>
      <c r="O1"/>
      <c r="P1"/>
      <c r="Q1"/>
      <c r="R1"/>
    </row>
    <row r="2" spans="1:18" s="375" customFormat="1" ht="39.75" customHeight="1" thickBot="1" x14ac:dyDescent="0.3">
      <c r="A2" s="980" t="s">
        <v>0</v>
      </c>
      <c r="B2" s="981"/>
      <c r="C2" s="982"/>
      <c r="D2"/>
      <c r="E2"/>
      <c r="F2"/>
      <c r="G2"/>
      <c r="H2"/>
      <c r="I2"/>
      <c r="J2"/>
      <c r="K2"/>
      <c r="L2"/>
      <c r="M2"/>
      <c r="N2"/>
      <c r="O2"/>
      <c r="P2"/>
      <c r="Q2"/>
      <c r="R2"/>
    </row>
    <row r="4" spans="1:18" ht="15.75" thickBot="1" x14ac:dyDescent="0.3"/>
    <row r="5" spans="1:18" s="385" customFormat="1" ht="23.25" customHeight="1" x14ac:dyDescent="0.25">
      <c r="B5" s="386" t="s">
        <v>1</v>
      </c>
      <c r="C5" s="387" t="s">
        <v>2</v>
      </c>
      <c r="H5" s="385" t="s">
        <v>2</v>
      </c>
    </row>
    <row r="6" spans="1:18" s="385" customFormat="1" ht="23.25" customHeight="1" x14ac:dyDescent="0.25">
      <c r="B6" s="388" t="s">
        <v>3</v>
      </c>
      <c r="C6" s="389" t="s">
        <v>52</v>
      </c>
      <c r="H6" s="385" t="s">
        <v>4</v>
      </c>
    </row>
    <row r="7" spans="1:18" s="385" customFormat="1" ht="23.25" customHeight="1" x14ac:dyDescent="0.25">
      <c r="B7" s="388" t="s">
        <v>5</v>
      </c>
      <c r="C7" s="389" t="s">
        <v>2008</v>
      </c>
      <c r="H7" s="385" t="s">
        <v>6</v>
      </c>
    </row>
    <row r="8" spans="1:18" s="385" customFormat="1" ht="23.25" customHeight="1" x14ac:dyDescent="0.25">
      <c r="B8" s="388" t="s">
        <v>7</v>
      </c>
      <c r="C8" s="389" t="s">
        <v>2009</v>
      </c>
      <c r="H8" s="385" t="s">
        <v>8</v>
      </c>
    </row>
    <row r="9" spans="1:18" s="385" customFormat="1" ht="23.25" customHeight="1" x14ac:dyDescent="0.25">
      <c r="B9" s="388" t="s">
        <v>9</v>
      </c>
      <c r="C9" s="389" t="s">
        <v>2010</v>
      </c>
      <c r="H9" s="385" t="s">
        <v>10</v>
      </c>
    </row>
    <row r="10" spans="1:18" s="385" customFormat="1" ht="23.25" customHeight="1" x14ac:dyDescent="0.25">
      <c r="B10" s="388" t="s">
        <v>11</v>
      </c>
      <c r="C10" s="763" t="s">
        <v>2011</v>
      </c>
      <c r="H10" s="385" t="s">
        <v>12</v>
      </c>
    </row>
    <row r="11" spans="1:18" s="385" customFormat="1" ht="23.25" customHeight="1" thickBot="1" x14ac:dyDescent="0.3">
      <c r="B11" s="390" t="s">
        <v>13</v>
      </c>
      <c r="C11" s="936">
        <v>3115147912</v>
      </c>
      <c r="H11" s="385"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hyperlinks>
    <hyperlink ref="C10" r:id="rId1"/>
  </hyperlinks>
  <pageMargins left="0.7" right="0.7" top="0.75" bottom="0.75" header="0.3" footer="0.3"/>
  <pageSetup paperSize="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32"/>
  <sheetViews>
    <sheetView showGridLines="0" zoomScale="96" zoomScaleNormal="96" workbookViewId="0">
      <pane ySplit="5" topLeftCell="A24" activePane="bottomLeft" state="frozen"/>
      <selection activeCell="D4" sqref="D4"/>
      <selection pane="bottomLeft" activeCell="D34" sqref="D34"/>
    </sheetView>
  </sheetViews>
  <sheetFormatPr baseColWidth="10" defaultColWidth="10.7109375" defaultRowHeight="15" x14ac:dyDescent="0.25"/>
  <cols>
    <col min="1" max="1" width="3.42578125" bestFit="1" customWidth="1"/>
    <col min="2" max="2" width="62.42578125" customWidth="1"/>
    <col min="3" max="3" width="16.140625" customWidth="1"/>
    <col min="4" max="4" width="9.28515625" customWidth="1"/>
    <col min="5" max="5" width="10" customWidth="1"/>
    <col min="6" max="6" width="6.140625" customWidth="1"/>
    <col min="7" max="7" width="8.42578125" customWidth="1"/>
    <col min="8" max="8" width="6.140625" hidden="1" customWidth="1"/>
    <col min="9" max="9" width="5.42578125" hidden="1" customWidth="1"/>
    <col min="10" max="10" width="7" hidden="1" customWidth="1"/>
    <col min="11" max="11" width="4.28515625" hidden="1" customWidth="1"/>
    <col min="12" max="12" width="15" customWidth="1"/>
    <col min="13" max="14" width="22.42578125" customWidth="1"/>
    <col min="15" max="15" width="1.85546875" customWidth="1"/>
  </cols>
  <sheetData>
    <row r="1" spans="1:18" s="374" customFormat="1" ht="130.5" customHeight="1" thickBot="1" x14ac:dyDescent="0.3">
      <c r="A1" s="1087"/>
      <c r="B1" s="1088"/>
      <c r="C1" s="1088"/>
      <c r="D1" s="1088"/>
      <c r="E1" s="1088"/>
      <c r="F1" s="1088"/>
      <c r="G1" s="1088"/>
      <c r="H1" s="1088"/>
      <c r="I1" s="1088"/>
      <c r="J1" s="1088"/>
      <c r="K1" s="1088"/>
      <c r="L1" s="1088"/>
      <c r="M1" s="1088"/>
      <c r="N1" s="1088"/>
      <c r="O1" s="1088"/>
      <c r="P1" s="1089"/>
      <c r="Q1"/>
      <c r="R1"/>
    </row>
    <row r="2" spans="1:18" s="375" customFormat="1" ht="16.5" thickBot="1" x14ac:dyDescent="0.3">
      <c r="A2" s="1095">
        <v>2021</v>
      </c>
      <c r="B2" s="1096"/>
      <c r="C2" s="1096"/>
      <c r="D2" s="1096"/>
      <c r="E2" s="1096"/>
      <c r="F2" s="1096"/>
      <c r="G2" s="1096"/>
      <c r="H2" s="1096"/>
      <c r="I2" s="1096"/>
      <c r="J2" s="1096"/>
      <c r="K2" s="1096"/>
      <c r="L2" s="1096"/>
      <c r="M2" s="1096"/>
      <c r="N2" s="1096"/>
      <c r="O2" s="1096"/>
      <c r="P2" s="1097"/>
      <c r="Q2"/>
      <c r="R2"/>
    </row>
    <row r="3" spans="1:18"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18" s="375" customFormat="1" ht="30.75" customHeight="1" thickBot="1" x14ac:dyDescent="0.3">
      <c r="A4" s="1093" t="s">
        <v>62</v>
      </c>
      <c r="B4" s="1094"/>
      <c r="C4" s="774">
        <v>2021</v>
      </c>
      <c r="D4" s="392"/>
      <c r="E4" s="392"/>
      <c r="F4" s="392"/>
      <c r="G4" s="392"/>
      <c r="H4" s="392"/>
      <c r="I4" s="392"/>
      <c r="J4" s="392"/>
      <c r="K4" s="392"/>
      <c r="L4" s="394"/>
      <c r="M4" s="394"/>
      <c r="N4" s="394"/>
      <c r="O4" s="394"/>
      <c r="P4" s="395"/>
      <c r="Q4"/>
      <c r="R4"/>
    </row>
    <row r="5" spans="1:18" ht="30" customHeight="1" x14ac:dyDescent="0.25">
      <c r="A5" s="358" t="s">
        <v>424</v>
      </c>
      <c r="B5" s="358" t="s">
        <v>425</v>
      </c>
      <c r="C5" s="359">
        <v>2020</v>
      </c>
      <c r="D5" s="772">
        <v>2021</v>
      </c>
      <c r="E5" s="360">
        <v>2022</v>
      </c>
      <c r="F5" s="360">
        <v>2023</v>
      </c>
      <c r="H5" s="356" t="s">
        <v>426</v>
      </c>
      <c r="I5" s="356" t="s">
        <v>427</v>
      </c>
      <c r="J5" s="356" t="s">
        <v>428</v>
      </c>
      <c r="L5" s="357" t="s">
        <v>429</v>
      </c>
      <c r="M5" s="357" t="s">
        <v>430</v>
      </c>
      <c r="N5" s="361" t="s">
        <v>428</v>
      </c>
      <c r="O5" s="363" t="s">
        <v>431</v>
      </c>
      <c r="P5" s="362"/>
    </row>
    <row r="6" spans="1:18" ht="45" customHeight="1" x14ac:dyDescent="0.25">
      <c r="A6" s="253" t="s">
        <v>432</v>
      </c>
      <c r="B6" s="254" t="s">
        <v>111</v>
      </c>
      <c r="C6" s="156"/>
      <c r="D6" s="744">
        <f ca="1">+'1POMCAS'!D8</f>
        <v>1</v>
      </c>
      <c r="E6" s="745"/>
      <c r="F6" s="745"/>
      <c r="G6" s="385"/>
      <c r="H6" s="746">
        <f>'1POMCAS'!F11</f>
        <v>0</v>
      </c>
      <c r="I6" s="746" t="str">
        <f>+'1POMCAS'!E12</f>
        <v>PROGRAMA 3203 Conservación y uso eficiente del recurso hídrico - PROYECTO 320301 Conservación y uso eficiente del recurso hídrico</v>
      </c>
      <c r="J6" s="746">
        <f>+'1POMCAS'!E13</f>
        <v>0</v>
      </c>
      <c r="K6" s="385"/>
      <c r="L6" s="747" t="str">
        <f t="shared" ref="L6:L32" ca="1" si="0">IF(ISNUMBER(D6),"",H6)</f>
        <v/>
      </c>
      <c r="M6" s="747" t="str">
        <f t="shared" ref="M6:M32" si="1">IF(ISNUMBER(I6),"",I6)</f>
        <v>PROGRAMA 3203 Conservación y uso eficiente del recurso hídrico - PROYECTO 320301 Conservación y uso eficiente del recurso hídrico</v>
      </c>
      <c r="N6" s="748" t="str">
        <f t="shared" ref="N6:N32" si="2">IF(ISNUMBER(J6),"",J6)</f>
        <v/>
      </c>
      <c r="O6" s="749" t="s">
        <v>431</v>
      </c>
      <c r="P6" s="750"/>
    </row>
    <row r="7" spans="1:18" ht="60" x14ac:dyDescent="0.25">
      <c r="A7" s="253" t="s">
        <v>433</v>
      </c>
      <c r="B7" s="254" t="s">
        <v>113</v>
      </c>
      <c r="C7" s="156"/>
      <c r="D7" s="773">
        <f>+'2PORH'!D8</f>
        <v>1</v>
      </c>
      <c r="E7" s="745"/>
      <c r="F7" s="745"/>
      <c r="G7" s="385"/>
      <c r="H7" s="746">
        <f>+'2PORH'!F11</f>
        <v>0</v>
      </c>
      <c r="I7" s="746" t="str">
        <f>+'2PORH'!E12</f>
        <v>PROGRAMA 3203 Gestión integral del recurso hídrico - PROYECTO 320302 Administración del recurso hídrio</v>
      </c>
      <c r="J7" s="746">
        <f>+'2PORH'!E13</f>
        <v>0</v>
      </c>
      <c r="K7" s="385"/>
      <c r="L7" s="747" t="str">
        <f t="shared" si="0"/>
        <v/>
      </c>
      <c r="M7" s="747" t="str">
        <f t="shared" si="1"/>
        <v>PROGRAMA 3203 Gestión integral del recurso hídrico - PROYECTO 320302 Administración del recurso hídrio</v>
      </c>
      <c r="N7" s="748" t="str">
        <f t="shared" si="2"/>
        <v/>
      </c>
      <c r="O7" s="749" t="s">
        <v>431</v>
      </c>
      <c r="P7" s="750"/>
    </row>
    <row r="8" spans="1:18" ht="192" x14ac:dyDescent="0.25">
      <c r="A8" s="253" t="s">
        <v>434</v>
      </c>
      <c r="B8" s="254" t="s">
        <v>115</v>
      </c>
      <c r="C8" s="156"/>
      <c r="D8" s="773">
        <f>+'3PSMV'!D8</f>
        <v>1</v>
      </c>
      <c r="E8" s="745"/>
      <c r="F8" s="745"/>
      <c r="G8" s="385"/>
      <c r="H8" s="746">
        <f>+'3PSMV'!F11</f>
        <v>0</v>
      </c>
      <c r="I8" s="746" t="str">
        <f>+'3PSMV'!E12</f>
        <v>PROGRAMA 3203 Gestión integral del recurso hídrico - PROYECTO 320302 Administración del recurso hídrio</v>
      </c>
      <c r="J8" s="746" t="str">
        <f>+'3PSMV'!E13</f>
        <v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v>
      </c>
      <c r="K8" s="385"/>
      <c r="L8" s="747" t="str">
        <f t="shared" si="0"/>
        <v/>
      </c>
      <c r="M8" s="747" t="str">
        <f t="shared" si="1"/>
        <v>PROGRAMA 3203 Gestión integral del recurso hídrico - PROYECTO 320302 Administración del recurso hídrio</v>
      </c>
      <c r="N8" s="748" t="str">
        <f t="shared" si="2"/>
        <v xml:space="preserve">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v>
      </c>
      <c r="O8" s="749" t="s">
        <v>431</v>
      </c>
      <c r="P8" s="750"/>
    </row>
    <row r="9" spans="1:18" ht="60" x14ac:dyDescent="0.25">
      <c r="A9" s="253" t="s">
        <v>435</v>
      </c>
      <c r="B9" s="254" t="s">
        <v>117</v>
      </c>
      <c r="C9" s="156"/>
      <c r="D9" s="773">
        <f>+'4UsoAguas'!D8</f>
        <v>1</v>
      </c>
      <c r="E9" s="745"/>
      <c r="F9" s="745"/>
      <c r="G9" s="385"/>
      <c r="H9" s="746">
        <f>+'4UsoAguas'!F11</f>
        <v>0</v>
      </c>
      <c r="I9" s="746" t="str">
        <f>+'4UsoAguas'!E12</f>
        <v>PROGRAMA 3203 Gestión integral del recurso hídrico - PROYECTO 320302 Administración del recurso hídrio</v>
      </c>
      <c r="J9" s="746">
        <f>+'4UsoAguas'!E13</f>
        <v>0</v>
      </c>
      <c r="K9" s="385"/>
      <c r="L9" s="747" t="str">
        <f t="shared" si="0"/>
        <v/>
      </c>
      <c r="M9" s="747" t="str">
        <f t="shared" si="1"/>
        <v>PROGRAMA 3203 Gestión integral del recurso hídrico - PROYECTO 320302 Administración del recurso hídrio</v>
      </c>
      <c r="N9" s="748" t="str">
        <f t="shared" si="2"/>
        <v/>
      </c>
      <c r="O9" s="749" t="s">
        <v>431</v>
      </c>
      <c r="P9" s="750"/>
    </row>
    <row r="10" spans="1:18" ht="156" x14ac:dyDescent="0.25">
      <c r="A10" s="253" t="s">
        <v>436</v>
      </c>
      <c r="B10" s="254" t="s">
        <v>119</v>
      </c>
      <c r="C10" s="156"/>
      <c r="D10" s="773">
        <f>+'5PUEAA'!D8</f>
        <v>1</v>
      </c>
      <c r="E10" s="745"/>
      <c r="F10" s="745"/>
      <c r="G10" s="385"/>
      <c r="H10" s="746">
        <f>+'5PUEAA'!F11</f>
        <v>0</v>
      </c>
      <c r="I10" s="746" t="str">
        <f>+'5PUEAA'!E12</f>
        <v>PROGRAMA 3203 Gestión integral del recurso hídrico - PROYECTO 320302 Administración del recurso hídrio</v>
      </c>
      <c r="J10" s="746" t="str">
        <f>+'5PUEAA'!E13</f>
        <v>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v>
      </c>
      <c r="K10" s="385"/>
      <c r="L10" s="747" t="str">
        <f t="shared" si="0"/>
        <v/>
      </c>
      <c r="M10" s="747" t="str">
        <f t="shared" si="1"/>
        <v>PROGRAMA 3203 Gestión integral del recurso hídrico - PROYECTO 320302 Administración del recurso hídrio</v>
      </c>
      <c r="N10" s="748" t="str">
        <f t="shared" si="2"/>
        <v>Durante la vigencia 2021 se efectuó seguimiento a 29 PUEAA vigentes. Es importante indicar, que los municipios de Altamira, Iquira, Villavieja, Yaguará, Palermo, Saladoblanco, Paicol y Garzón, no cuentan con PUEAA vigente. Sin embargo, la Corporación realizó los seguimientos de manera preventiva</v>
      </c>
      <c r="O10" s="749" t="s">
        <v>431</v>
      </c>
      <c r="P10" s="750"/>
    </row>
    <row r="11" spans="1:18" ht="108" x14ac:dyDescent="0.25">
      <c r="A11" s="253" t="s">
        <v>437</v>
      </c>
      <c r="B11" s="254" t="s">
        <v>121</v>
      </c>
      <c r="C11" s="156"/>
      <c r="D11" s="773">
        <f>+'6POMCASejec'!D8</f>
        <v>1</v>
      </c>
      <c r="E11" s="745"/>
      <c r="F11" s="745"/>
      <c r="G11" s="385"/>
      <c r="H11" s="746">
        <f>+'6POMCASejec'!F11</f>
        <v>0</v>
      </c>
      <c r="I11" s="746" t="str">
        <f>+'6POMCASejec'!E12</f>
        <v>PROGRAMA 3203 GESTIÓN INTEGRAL DEL RECURSO HÍDRICO - PROYECTO 320301 Conservación y uso eficiente del recurso hídrico</v>
      </c>
      <c r="J11" s="746" t="str">
        <f>+'6POMCASejec'!E13</f>
        <v>El plan de manejo de la cuenca del río las Ceibas que se está ejecutando, corrresponde al aprobado en 2007; el nuevo POMCA no se ha aprobado por inconvenientes con consulta previa con comunidades indígenas.</v>
      </c>
      <c r="K11" s="385"/>
      <c r="L11" s="747" t="str">
        <f t="shared" si="0"/>
        <v/>
      </c>
      <c r="M11" s="747" t="str">
        <f t="shared" si="1"/>
        <v>PROGRAMA 3203 GESTIÓN INTEGRAL DEL RECURSO HÍDRICO - PROYECTO 320301 Conservación y uso eficiente del recurso hídrico</v>
      </c>
      <c r="N11" s="748" t="str">
        <f t="shared" si="2"/>
        <v>El plan de manejo de la cuenca del río las Ceibas que se está ejecutando, corrresponde al aprobado en 2007; el nuevo POMCA no se ha aprobado por inconvenientes con consulta previa con comunidades indígenas.</v>
      </c>
      <c r="O11" s="749" t="s">
        <v>431</v>
      </c>
      <c r="P11" s="750"/>
    </row>
    <row r="12" spans="1:18" ht="84" x14ac:dyDescent="0.25">
      <c r="A12" s="253" t="s">
        <v>438</v>
      </c>
      <c r="B12" s="254" t="s">
        <v>123</v>
      </c>
      <c r="C12" s="156"/>
      <c r="D12" s="773">
        <f>+'7Clima'!D8</f>
        <v>1</v>
      </c>
      <c r="E12" s="745"/>
      <c r="F12" s="745"/>
      <c r="G12" s="385"/>
      <c r="H12" s="746">
        <f>+'7Clima'!F11</f>
        <v>0</v>
      </c>
      <c r="I12" s="746" t="str">
        <f>+'7Clima'!E12</f>
        <v>PROGRAMA 3206 GESTIÓN DE CAMBIO CLIMÁTICO PARA UN DESARROLLO BAJO EN CARBONO Y RESILIENTE AL CLIMA - PROYECTO 320601 Gestión del cambio climático</v>
      </c>
      <c r="J12" s="746">
        <f>+'7Clima'!E13</f>
        <v>0</v>
      </c>
      <c r="K12" s="385"/>
      <c r="L12" s="747" t="str">
        <f t="shared" si="0"/>
        <v/>
      </c>
      <c r="M12" s="747" t="str">
        <f t="shared" si="1"/>
        <v>PROGRAMA 3206 GESTIÓN DE CAMBIO CLIMÁTICO PARA UN DESARROLLO BAJO EN CARBONO Y RESILIENTE AL CLIMA - PROYECTO 320601 Gestión del cambio climático</v>
      </c>
      <c r="N12" s="748" t="str">
        <f t="shared" si="2"/>
        <v/>
      </c>
      <c r="O12" s="749" t="s">
        <v>431</v>
      </c>
      <c r="P12" s="750"/>
    </row>
    <row r="13" spans="1:18" ht="72" x14ac:dyDescent="0.25">
      <c r="A13" s="253" t="s">
        <v>439</v>
      </c>
      <c r="B13" s="254" t="s">
        <v>125</v>
      </c>
      <c r="C13" s="156"/>
      <c r="D13" s="773">
        <f>+'8Suelo'!D8</f>
        <v>0.32</v>
      </c>
      <c r="E13" s="745"/>
      <c r="F13" s="745"/>
      <c r="G13" s="385"/>
      <c r="H13" s="746">
        <f>+'8Suelo'!F11</f>
        <v>0</v>
      </c>
      <c r="I13" s="746" t="str">
        <f>+'8Suelo'!E12</f>
        <v>PROGRAMA 3202 PROYECTO 320203 Restauración, reforestación y protección de ecosistemas estratégicos en cuencas hidrográficas</v>
      </c>
      <c r="J13" s="746">
        <f>+'8Suelo'!E13</f>
        <v>0</v>
      </c>
      <c r="K13" s="385"/>
      <c r="L13" s="747" t="str">
        <f t="shared" si="0"/>
        <v/>
      </c>
      <c r="M13" s="747" t="str">
        <f t="shared" si="1"/>
        <v>PROGRAMA 3202 PROYECTO 320203 Restauración, reforestación y protección de ecosistemas estratégicos en cuencas hidrográficas</v>
      </c>
      <c r="N13" s="748"/>
      <c r="O13" s="749" t="s">
        <v>431</v>
      </c>
      <c r="P13" s="750"/>
    </row>
    <row r="14" spans="1:18" ht="120" x14ac:dyDescent="0.25">
      <c r="A14" s="253" t="s">
        <v>440</v>
      </c>
      <c r="B14" s="254" t="s">
        <v>127</v>
      </c>
      <c r="C14" s="156"/>
      <c r="D14" s="773" t="str">
        <f>+'9RUNAP'!D9</f>
        <v>N.A.</v>
      </c>
      <c r="E14" s="745"/>
      <c r="F14" s="745"/>
      <c r="G14" s="385"/>
      <c r="H14" s="746">
        <f>+'9RUNAP'!F12</f>
        <v>0</v>
      </c>
      <c r="I14" s="746" t="str">
        <f>+'9RUNAP'!E13</f>
        <v>PROGRAMA 3202 CONSERVACION DE LA BIODIVERSIDAD Y SUS SERVICIOS ECOSISTEMICOS - PROYECTO 320201: GESTIÓN DE LA BIODIVERSIDAD Y SUS SERVICIOS ECOSISTÉMICOS</v>
      </c>
      <c r="J14" s="746" t="str">
        <f>+'9RUNAP'!E14</f>
        <v>En 2021 se llevó a cabo la actualización de la información relacionada con las áreas protegidas en la plataforma de RUNAP, quedando debidamente inscritas las 10 AP que se han declarado en el departamento</v>
      </c>
      <c r="K14" s="385"/>
      <c r="L14" s="747">
        <f t="shared" si="0"/>
        <v>0</v>
      </c>
      <c r="M14" s="747" t="str">
        <f t="shared" si="1"/>
        <v>PROGRAMA 3202 CONSERVACION DE LA BIODIVERSIDAD Y SUS SERVICIOS ECOSISTEMICOS - PROYECTO 320201: GESTIÓN DE LA BIODIVERSIDAD Y SUS SERVICIOS ECOSISTÉMICOS</v>
      </c>
      <c r="N14" s="748" t="str">
        <f t="shared" si="2"/>
        <v>En 2021 se llevó a cabo la actualización de la información relacionada con las áreas protegidas en la plataforma de RUNAP, quedando debidamente inscritas las 10 AP que se han declarado en el departamento</v>
      </c>
      <c r="O14" s="749" t="s">
        <v>431</v>
      </c>
      <c r="P14" s="750"/>
    </row>
    <row r="15" spans="1:18" ht="168" x14ac:dyDescent="0.25">
      <c r="A15" s="253" t="s">
        <v>441</v>
      </c>
      <c r="B15" s="254" t="s">
        <v>129</v>
      </c>
      <c r="C15" s="156"/>
      <c r="D15" s="773" t="str">
        <f>'10Paramos'!D8</f>
        <v>N.A.</v>
      </c>
      <c r="E15" s="745"/>
      <c r="F15" s="745"/>
      <c r="G15" s="385"/>
      <c r="H15" s="746">
        <f>'10Paramos'!F11</f>
        <v>0</v>
      </c>
      <c r="I15" s="746">
        <f>'10Paramos'!E12</f>
        <v>0</v>
      </c>
      <c r="J15" s="746" t="str">
        <f>'10Paramos'!E13</f>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v>
      </c>
      <c r="K15" s="385"/>
      <c r="L15" s="747">
        <f t="shared" si="0"/>
        <v>0</v>
      </c>
      <c r="M15" s="747" t="str">
        <f t="shared" si="1"/>
        <v/>
      </c>
      <c r="N15" s="748" t="str">
        <f t="shared" si="2"/>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v>
      </c>
      <c r="O15" s="749" t="s">
        <v>431</v>
      </c>
      <c r="P15" s="750"/>
    </row>
    <row r="16" spans="1:18" x14ac:dyDescent="0.25">
      <c r="A16" s="253" t="s">
        <v>442</v>
      </c>
      <c r="B16" s="254" t="s">
        <v>130</v>
      </c>
      <c r="C16" s="156"/>
      <c r="D16" s="773" t="str">
        <f>+'11Forest'!D8</f>
        <v>NO APLICA</v>
      </c>
      <c r="E16" s="745"/>
      <c r="F16" s="745"/>
      <c r="G16" s="385"/>
      <c r="H16" s="746">
        <f>+'11Forest'!F11</f>
        <v>0</v>
      </c>
      <c r="I16" s="746">
        <f>+'11Forest'!E12</f>
        <v>0</v>
      </c>
      <c r="J16" s="746">
        <f>+'11Forest'!E13</f>
        <v>0</v>
      </c>
      <c r="K16" s="385"/>
      <c r="L16" s="747">
        <f t="shared" si="0"/>
        <v>0</v>
      </c>
      <c r="M16" s="747" t="str">
        <f t="shared" si="1"/>
        <v/>
      </c>
      <c r="N16" s="748" t="str">
        <f t="shared" si="2"/>
        <v/>
      </c>
      <c r="O16" s="749" t="s">
        <v>431</v>
      </c>
      <c r="P16" s="750"/>
    </row>
    <row r="17" spans="1:16" ht="84" x14ac:dyDescent="0.25">
      <c r="A17" s="253" t="s">
        <v>443</v>
      </c>
      <c r="B17" s="254" t="s">
        <v>131</v>
      </c>
      <c r="C17" s="156"/>
      <c r="D17" s="773">
        <f>+'12PlanesAP'!D8</f>
        <v>1</v>
      </c>
      <c r="E17" s="745"/>
      <c r="F17" s="745"/>
      <c r="G17" s="385"/>
      <c r="H17" s="746">
        <f>+'12PlanesAP'!F11</f>
        <v>0</v>
      </c>
      <c r="I17" s="746" t="str">
        <f>+'12PlanesAP'!E12</f>
        <v>PROGRAMA 3202 CONSERVACION DE LA BIODIVERSIDAD Y SUS SERVICIOS ECOSISTEMICOS - PROYECTO 320201 GESTIÓN DE LA BIODIVERSIDAD Y SUS SERVICIOS ECOSISTÉMICOS</v>
      </c>
      <c r="J17" s="746">
        <f>+'12PlanesAP'!E13</f>
        <v>0</v>
      </c>
      <c r="K17" s="385"/>
      <c r="L17" s="747" t="str">
        <f t="shared" si="0"/>
        <v/>
      </c>
      <c r="M17" s="747" t="str">
        <f t="shared" si="1"/>
        <v>PROGRAMA 3202 CONSERVACION DE LA BIODIVERSIDAD Y SUS SERVICIOS ECOSISTEMICOS - PROYECTO 320201 GESTIÓN DE LA BIODIVERSIDAD Y SUS SERVICIOS ECOSISTÉMICOS</v>
      </c>
      <c r="N17" s="748" t="str">
        <f t="shared" si="2"/>
        <v/>
      </c>
      <c r="O17" s="749" t="s">
        <v>431</v>
      </c>
      <c r="P17" s="750"/>
    </row>
    <row r="18" spans="1:16" ht="72" x14ac:dyDescent="0.25">
      <c r="A18" s="253" t="s">
        <v>444</v>
      </c>
      <c r="B18" s="254" t="s">
        <v>132</v>
      </c>
      <c r="C18" s="156"/>
      <c r="D18" s="773">
        <f>+'13Amenaz'!D8</f>
        <v>1</v>
      </c>
      <c r="E18" s="745"/>
      <c r="F18" s="745"/>
      <c r="G18" s="385"/>
      <c r="H18" s="746">
        <f>+'13Amenaz'!F11</f>
        <v>0</v>
      </c>
      <c r="I18" s="746" t="str">
        <f>+'13Amenaz'!E12</f>
        <v>PROGRAMA 3202 GESTIÓN Y CONSERVACIÓN DE LA RIQUEZA NATURAL - PROGRAMA 320201 GESTIÓN DE LA BIODIVERSIDAD Y SUS SERVICIOS ECOSISTÉMICOS</v>
      </c>
      <c r="J18" s="746">
        <f>+'13Amenaz'!E13</f>
        <v>0</v>
      </c>
      <c r="K18" s="385"/>
      <c r="L18" s="747" t="str">
        <f t="shared" si="0"/>
        <v/>
      </c>
      <c r="M18" s="747" t="str">
        <f t="shared" si="1"/>
        <v>PROGRAMA 3202 GESTIÓN Y CONSERVACIÓN DE LA RIQUEZA NATURAL - PROGRAMA 320201 GESTIÓN DE LA BIODIVERSIDAD Y SUS SERVICIOS ECOSISTÉMICOS</v>
      </c>
      <c r="N18" s="748" t="str">
        <f t="shared" si="2"/>
        <v/>
      </c>
      <c r="O18" s="749" t="s">
        <v>431</v>
      </c>
      <c r="P18" s="750"/>
    </row>
    <row r="19" spans="1:16" ht="72" x14ac:dyDescent="0.25">
      <c r="A19" s="253" t="s">
        <v>445</v>
      </c>
      <c r="B19" s="254" t="s">
        <v>133</v>
      </c>
      <c r="C19" s="156"/>
      <c r="D19" s="773">
        <f>+'14Invasor'!D8</f>
        <v>1</v>
      </c>
      <c r="E19" s="745"/>
      <c r="F19" s="745"/>
      <c r="G19" s="385"/>
      <c r="H19" s="746">
        <f>+'14Invasor'!F11</f>
        <v>0</v>
      </c>
      <c r="I19" s="746" t="str">
        <f>+'14Invasor'!E12</f>
        <v>PROGRAMA 3202 GESTIÓN Y CONSERVACIÓN DE LA RIQUEZA NATURAL - PROGRAMA 320201 GESTIÓN DE LA BIODIVERSIDAD Y SUS SERVICIOS ECOSISTÉMICOS</v>
      </c>
      <c r="J19" s="746">
        <f>+'14Invasor'!E13</f>
        <v>0</v>
      </c>
      <c r="K19" s="385"/>
      <c r="L19" s="747" t="str">
        <f t="shared" si="0"/>
        <v/>
      </c>
      <c r="M19" s="747" t="str">
        <f t="shared" si="1"/>
        <v>PROGRAMA 3202 GESTIÓN Y CONSERVACIÓN DE LA RIQUEZA NATURAL - PROGRAMA 320201 GESTIÓN DE LA BIODIVERSIDAD Y SUS SERVICIOS ECOSISTÉMICOS</v>
      </c>
      <c r="N19" s="748" t="str">
        <f t="shared" si="2"/>
        <v/>
      </c>
      <c r="O19" s="749" t="s">
        <v>431</v>
      </c>
      <c r="P19" s="750"/>
    </row>
    <row r="20" spans="1:16" ht="72" x14ac:dyDescent="0.25">
      <c r="A20" s="253" t="s">
        <v>446</v>
      </c>
      <c r="B20" s="254" t="s">
        <v>134</v>
      </c>
      <c r="C20" s="156"/>
      <c r="D20" s="773">
        <f>+'15Restaura'!D8</f>
        <v>1.3866666666666667</v>
      </c>
      <c r="E20" s="745"/>
      <c r="F20" s="745"/>
      <c r="G20" s="385"/>
      <c r="H20" s="746" t="str">
        <f>+'15Restaura'!F11</f>
        <v>PROGRAMA 3202 GESTIÓN Y CONSERVACIÓN DE LA RIQUEZA NATURAL - PROGRAMA 320201 GESTIÓN DE LA BIODIVERSIDAD Y SUS SERVICIOS ECOSISTÉMICOS</v>
      </c>
      <c r="I20" s="746" t="str">
        <f>+'15Restaura'!E12</f>
        <v>PROGRAMA 3202 GESTIÓN Y CONSERVACIÓN DE LA RIQUEZA NATURAL - PROGRAMA 320201 GESTIÓN DE LA BIODIVERSIDAD Y SUS SERVICIOS ECOSISTÉMICOS</v>
      </c>
      <c r="J20" s="746" t="str">
        <f>+'15Restaura'!E13</f>
        <v>La meta para el cuatrienio es de 267 hectáreas y cada año se debe ejecutar el 25% de la meta</v>
      </c>
      <c r="K20" s="385"/>
      <c r="L20" s="747" t="str">
        <f t="shared" si="0"/>
        <v/>
      </c>
      <c r="M20" s="747" t="str">
        <f t="shared" si="1"/>
        <v>PROGRAMA 3202 GESTIÓN Y CONSERVACIÓN DE LA RIQUEZA NATURAL - PROGRAMA 320201 GESTIÓN DE LA BIODIVERSIDAD Y SUS SERVICIOS ECOSISTÉMICOS</v>
      </c>
      <c r="N20" s="748" t="str">
        <f t="shared" si="2"/>
        <v>La meta para el cuatrienio es de 267 hectáreas y cada año se debe ejecutar el 25% de la meta</v>
      </c>
      <c r="O20" s="749" t="s">
        <v>431</v>
      </c>
      <c r="P20" s="750"/>
    </row>
    <row r="21" spans="1:16" ht="24" x14ac:dyDescent="0.25">
      <c r="A21" s="253" t="s">
        <v>447</v>
      </c>
      <c r="B21" s="254" t="s">
        <v>135</v>
      </c>
      <c r="C21" s="156"/>
      <c r="D21" s="773" t="str">
        <f>+'16MIZC'!D8</f>
        <v>NO APLICA</v>
      </c>
      <c r="E21" s="745"/>
      <c r="F21" s="745"/>
      <c r="G21" s="385"/>
      <c r="H21" s="746">
        <f>+'16MIZC'!F11</f>
        <v>0</v>
      </c>
      <c r="I21" s="746">
        <f>+'16MIZC'!E12</f>
        <v>0</v>
      </c>
      <c r="J21" s="746" t="str">
        <f>+'16MIZC'!E13</f>
        <v>La CAM no tiene zonas costeras</v>
      </c>
      <c r="K21" s="385"/>
      <c r="L21" s="747">
        <f t="shared" si="0"/>
        <v>0</v>
      </c>
      <c r="M21" s="747" t="str">
        <f t="shared" si="1"/>
        <v/>
      </c>
      <c r="N21" s="748" t="str">
        <f t="shared" si="2"/>
        <v>La CAM no tiene zonas costeras</v>
      </c>
      <c r="O21" s="749" t="s">
        <v>431</v>
      </c>
      <c r="P21" s="750"/>
    </row>
    <row r="22" spans="1:16" ht="96" x14ac:dyDescent="0.25">
      <c r="A22" s="253" t="s">
        <v>448</v>
      </c>
      <c r="B22" s="254" t="s">
        <v>136</v>
      </c>
      <c r="C22" s="156"/>
      <c r="D22" s="773">
        <f>+'17PGIRS'!D8</f>
        <v>1</v>
      </c>
      <c r="E22" s="745"/>
      <c r="F22" s="745"/>
      <c r="G22" s="385"/>
      <c r="H22" s="746">
        <f>+'17PGIRS'!F11</f>
        <v>0</v>
      </c>
      <c r="I22" s="746" t="str">
        <f>+'17PGIRS'!E12</f>
        <v>PROGRAMA 3201 FORTALECIMIENTO DEL DESEMPEÑO AMBIENTAL DE LOS SECTORES PRODUCTIVOS -  PROYECTO 320103 Control y vigilancia al desarrollo sectorial sostenible</v>
      </c>
      <c r="J22" s="746">
        <f>+'17PGIRS'!E13</f>
        <v>0</v>
      </c>
      <c r="K22" s="385"/>
      <c r="L22" s="747" t="str">
        <f t="shared" si="0"/>
        <v/>
      </c>
      <c r="M22" s="747" t="str">
        <f t="shared" si="1"/>
        <v>PROGRAMA 3201 FORTALECIMIENTO DEL DESEMPEÑO AMBIENTAL DE LOS SECTORES PRODUCTIVOS -  PROYECTO 320103 Control y vigilancia al desarrollo sectorial sostenible</v>
      </c>
      <c r="N22" s="748" t="str">
        <f t="shared" si="2"/>
        <v/>
      </c>
      <c r="O22" s="749" t="s">
        <v>431</v>
      </c>
      <c r="P22" s="750"/>
    </row>
    <row r="23" spans="1:16" ht="84" x14ac:dyDescent="0.25">
      <c r="A23" s="253" t="s">
        <v>449</v>
      </c>
      <c r="B23" s="254" t="s">
        <v>137</v>
      </c>
      <c r="C23" s="156"/>
      <c r="D23" s="773">
        <f>+'18Sector'!D8</f>
        <v>1</v>
      </c>
      <c r="E23" s="745"/>
      <c r="F23" s="745"/>
      <c r="G23" s="385"/>
      <c r="H23" s="746">
        <f>+'18Sector'!F11</f>
        <v>0</v>
      </c>
      <c r="I23" s="746" t="str">
        <f>+'18Sector'!E12</f>
        <v>PROGRAMA 3201 FORTALECIMIENTO DEL DESEMPEÑO AMBIENTAL DE LOS SECTORES PRODUCTIVOS -  PROYECTO 320101 Desarrollo Sectorial Sostenible</v>
      </c>
      <c r="J23" s="746">
        <f>+'18Sector'!E13</f>
        <v>0</v>
      </c>
      <c r="K23" s="385"/>
      <c r="L23" s="747" t="str">
        <f t="shared" si="0"/>
        <v/>
      </c>
      <c r="M23" s="747" t="str">
        <f t="shared" si="1"/>
        <v>PROGRAMA 3201 FORTALECIMIENTO DEL DESEMPEÑO AMBIENTAL DE LOS SECTORES PRODUCTIVOS -  PROYECTO 320101 Desarrollo Sectorial Sostenible</v>
      </c>
      <c r="N23" s="748" t="str">
        <f t="shared" si="2"/>
        <v/>
      </c>
      <c r="O23" s="749" t="s">
        <v>431</v>
      </c>
      <c r="P23" s="750"/>
    </row>
    <row r="24" spans="1:16" ht="216" x14ac:dyDescent="0.25">
      <c r="A24" s="253" t="s">
        <v>450</v>
      </c>
      <c r="B24" s="254" t="s">
        <v>138</v>
      </c>
      <c r="C24" s="156"/>
      <c r="D24" s="773">
        <f>+'19GAU'!D8</f>
        <v>0.84859999999999991</v>
      </c>
      <c r="E24" s="745"/>
      <c r="F24" s="745"/>
      <c r="G24" s="385"/>
      <c r="H24" s="746">
        <f>+'19GAU'!F11</f>
        <v>0</v>
      </c>
      <c r="I24" s="746" t="str">
        <f>+'19GAU'!E12</f>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J24" s="746">
        <f>+'19GAU'!E13</f>
        <v>0</v>
      </c>
      <c r="K24" s="385"/>
      <c r="L24" s="747" t="str">
        <f t="shared" si="0"/>
        <v/>
      </c>
      <c r="M24" s="747" t="str">
        <f t="shared" si="1"/>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N24" s="748" t="str">
        <f t="shared" si="2"/>
        <v/>
      </c>
      <c r="O24" s="749" t="s">
        <v>431</v>
      </c>
      <c r="P24" s="750"/>
    </row>
    <row r="25" spans="1:16" ht="72" x14ac:dyDescent="0.25">
      <c r="A25" s="253" t="s">
        <v>451</v>
      </c>
      <c r="B25" s="254" t="s">
        <v>139</v>
      </c>
      <c r="C25" s="156"/>
      <c r="D25" s="773">
        <f>+'20Negoc'!D8</f>
        <v>0.94995476439790572</v>
      </c>
      <c r="E25" s="745"/>
      <c r="F25" s="745"/>
      <c r="G25" s="385"/>
      <c r="H25" s="746">
        <f>+'20Negoc'!F11</f>
        <v>0</v>
      </c>
      <c r="I25" s="746" t="str">
        <f>+'20Negoc'!E12</f>
        <v>PROGRAMA 3201 FORTALECIMIENTO DEL DESEMPEÑO AMBIENTAL DE LOS SECTORES PRODUCTIVOS - PROYECTO 320102 Negocios Verdes</v>
      </c>
      <c r="J25" s="746">
        <f>+'20Negoc'!E13</f>
        <v>0</v>
      </c>
      <c r="K25" s="385"/>
      <c r="L25" s="747" t="str">
        <f t="shared" si="0"/>
        <v/>
      </c>
      <c r="M25" s="747" t="str">
        <f t="shared" si="1"/>
        <v>PROGRAMA 3201 FORTALECIMIENTO DEL DESEMPEÑO AMBIENTAL DE LOS SECTORES PRODUCTIVOS - PROYECTO 320102 Negocios Verdes</v>
      </c>
      <c r="N25" s="748" t="str">
        <f t="shared" si="2"/>
        <v/>
      </c>
      <c r="O25" s="749" t="s">
        <v>431</v>
      </c>
      <c r="P25" s="750"/>
    </row>
    <row r="26" spans="1:16" ht="96" x14ac:dyDescent="0.25">
      <c r="A26" s="253" t="s">
        <v>452</v>
      </c>
      <c r="B26" s="254" t="s">
        <v>140</v>
      </c>
      <c r="C26" s="156"/>
      <c r="D26" s="773">
        <f>+'21TiempoT'!D8</f>
        <v>0.99999807386719319</v>
      </c>
      <c r="E26" s="745"/>
      <c r="F26" s="745"/>
      <c r="G26" s="385"/>
      <c r="H26" s="746">
        <f>+'21TiempoT'!F11</f>
        <v>0</v>
      </c>
      <c r="I26" s="746" t="str">
        <f>+'21TiempoT'!E12</f>
        <v>PROGRAMA 3201 FORTALECIMIENTO DEL DESEMPEÑO AMBIENTAL DE LOS SECTORES PRODUCTIVOS - PROYECTO 320103 Control y vigilancia al desarrollo sectorial sostenible</v>
      </c>
      <c r="J26" s="746">
        <f>+'21TiempoT'!E13</f>
        <v>0</v>
      </c>
      <c r="K26" s="385"/>
      <c r="L26" s="747" t="str">
        <f t="shared" si="0"/>
        <v/>
      </c>
      <c r="M26" s="747" t="str">
        <f t="shared" si="1"/>
        <v>PROGRAMA 3201 FORTALECIMIENTO DEL DESEMPEÑO AMBIENTAL DE LOS SECTORES PRODUCTIVOS - PROYECTO 320103 Control y vigilancia al desarrollo sectorial sostenible</v>
      </c>
      <c r="N26" s="748" t="str">
        <f t="shared" si="2"/>
        <v/>
      </c>
      <c r="O26" s="749" t="s">
        <v>431</v>
      </c>
      <c r="P26" s="750"/>
    </row>
    <row r="27" spans="1:16" ht="96" x14ac:dyDescent="0.25">
      <c r="A27" s="253" t="s">
        <v>453</v>
      </c>
      <c r="B27" s="254" t="s">
        <v>141</v>
      </c>
      <c r="C27" s="156"/>
      <c r="D27" s="773">
        <f>+'22Autor'!D8</f>
        <v>1</v>
      </c>
      <c r="E27" s="745"/>
      <c r="F27" s="745"/>
      <c r="G27" s="385"/>
      <c r="H27" s="746">
        <f>+'22Autor'!F11</f>
        <v>0</v>
      </c>
      <c r="I27" s="746" t="str">
        <f>+'22Autor'!E12</f>
        <v>PROGRAMA 3201 FORTALECIMIENTO DEL DESEMPEÑO AMBIENTAL DE LOS SECTORES PRODUCTIVOS - PROYECTO 320103 Control y vigilancia al desarrollo sectorial sostenible</v>
      </c>
      <c r="J27" s="746">
        <f>+'22Autor'!E13</f>
        <v>0</v>
      </c>
      <c r="K27" s="385"/>
      <c r="L27" s="747" t="str">
        <f t="shared" si="0"/>
        <v/>
      </c>
      <c r="M27" s="747" t="str">
        <f t="shared" si="1"/>
        <v>PROGRAMA 3201 FORTALECIMIENTO DEL DESEMPEÑO AMBIENTAL DE LOS SECTORES PRODUCTIVOS - PROYECTO 320103 Control y vigilancia al desarrollo sectorial sostenible</v>
      </c>
      <c r="N27" s="748" t="str">
        <f t="shared" si="2"/>
        <v/>
      </c>
      <c r="O27" s="749" t="s">
        <v>431</v>
      </c>
      <c r="P27" s="750"/>
    </row>
    <row r="28" spans="1:16" ht="96" x14ac:dyDescent="0.25">
      <c r="A28" s="253" t="s">
        <v>454</v>
      </c>
      <c r="B28" s="254" t="s">
        <v>142</v>
      </c>
      <c r="C28" s="156"/>
      <c r="D28" s="773">
        <f>+'22Autor'!D8</f>
        <v>1</v>
      </c>
      <c r="E28" s="745"/>
      <c r="F28" s="745"/>
      <c r="G28" s="385"/>
      <c r="H28" s="746">
        <f>+'22Autor'!F11</f>
        <v>0</v>
      </c>
      <c r="I28" s="746" t="str">
        <f>+'22Autor'!E12</f>
        <v>PROGRAMA 3201 FORTALECIMIENTO DEL DESEMPEÑO AMBIENTAL DE LOS SECTORES PRODUCTIVOS - PROYECTO 320103 Control y vigilancia al desarrollo sectorial sostenible</v>
      </c>
      <c r="J28" s="746">
        <f>+'22Autor'!E13</f>
        <v>0</v>
      </c>
      <c r="K28" s="385"/>
      <c r="L28" s="747" t="str">
        <f t="shared" si="0"/>
        <v/>
      </c>
      <c r="M28" s="747" t="str">
        <f t="shared" si="1"/>
        <v>PROGRAMA 3201 FORTALECIMIENTO DEL DESEMPEÑO AMBIENTAL DE LOS SECTORES PRODUCTIVOS - PROYECTO 320103 Control y vigilancia al desarrollo sectorial sostenible</v>
      </c>
      <c r="N28" s="748" t="str">
        <f t="shared" si="2"/>
        <v/>
      </c>
      <c r="O28" s="749" t="s">
        <v>431</v>
      </c>
      <c r="P28" s="750"/>
    </row>
    <row r="29" spans="1:16" ht="84" x14ac:dyDescent="0.25">
      <c r="A29" s="253" t="s">
        <v>455</v>
      </c>
      <c r="B29" s="254" t="s">
        <v>143</v>
      </c>
      <c r="C29" s="156"/>
      <c r="D29" s="773">
        <f>'24POT'!D7</f>
        <v>1</v>
      </c>
      <c r="E29" s="745"/>
      <c r="F29" s="745"/>
      <c r="G29" s="385"/>
      <c r="H29" s="746">
        <f>'24POT'!F10</f>
        <v>0</v>
      </c>
      <c r="I29" s="746" t="str">
        <f>'24POT'!E11</f>
        <v>PROGRAMA 3205 ORDENAMIENTO AMBIENTAL TERRITORIAL - PROYECTO 320501 Fortalecimiento de los procesos de planificación y ordenamiento territorial</v>
      </c>
      <c r="J29" s="746">
        <f>'24POT'!E12</f>
        <v>0</v>
      </c>
      <c r="K29" s="385"/>
      <c r="L29" s="747" t="str">
        <f t="shared" si="0"/>
        <v/>
      </c>
      <c r="M29" s="747" t="str">
        <f t="shared" si="1"/>
        <v>PROGRAMA 3205 ORDENAMIENTO AMBIENTAL TERRITORIAL - PROYECTO 320501 Fortalecimiento de los procesos de planificación y ordenamiento territorial</v>
      </c>
      <c r="N29" s="748" t="str">
        <f t="shared" si="2"/>
        <v/>
      </c>
      <c r="O29" s="749" t="s">
        <v>431</v>
      </c>
      <c r="P29" s="750"/>
    </row>
    <row r="30" spans="1:16" x14ac:dyDescent="0.25">
      <c r="A30" s="253" t="s">
        <v>456</v>
      </c>
      <c r="B30" s="254" t="s">
        <v>144</v>
      </c>
      <c r="C30" s="156"/>
      <c r="D30" s="773">
        <f>+'25Redes'!D8</f>
        <v>1</v>
      </c>
      <c r="E30" s="745"/>
      <c r="F30" s="745"/>
      <c r="G30" s="385"/>
      <c r="H30" s="746">
        <f>+'25Redes'!F11</f>
        <v>0</v>
      </c>
      <c r="I30" s="746">
        <f>+'25Redes'!E12</f>
        <v>0</v>
      </c>
      <c r="J30" s="746">
        <f>+'25Redes'!E13</f>
        <v>0</v>
      </c>
      <c r="K30" s="385"/>
      <c r="L30" s="747" t="str">
        <f t="shared" si="0"/>
        <v/>
      </c>
      <c r="M30" s="747" t="str">
        <f t="shared" si="1"/>
        <v/>
      </c>
      <c r="N30" s="748" t="str">
        <f t="shared" si="2"/>
        <v/>
      </c>
      <c r="O30" s="749" t="s">
        <v>431</v>
      </c>
      <c r="P30" s="750"/>
    </row>
    <row r="31" spans="1:16" ht="72" x14ac:dyDescent="0.25">
      <c r="A31" s="253" t="s">
        <v>457</v>
      </c>
      <c r="B31" s="254" t="s">
        <v>145</v>
      </c>
      <c r="C31" s="156"/>
      <c r="D31" s="773">
        <f>+'26SIAC'!D8</f>
        <v>1.0041</v>
      </c>
      <c r="E31" s="745"/>
      <c r="F31" s="745"/>
      <c r="G31" s="385"/>
      <c r="H31" s="746">
        <f>+'26SIAC'!F11</f>
        <v>0</v>
      </c>
      <c r="I31" s="746" t="str">
        <f>+'26SIAC'!E12</f>
        <v>PROGRAMA 3204 GESTION DEL CONOCIMIENTO Y LA INFORMACIÓN AMBIENTAL - PROYECTO 320401 Información y conocimiento ambiental</v>
      </c>
      <c r="J31" s="746">
        <f>+'26SIAC'!E13</f>
        <v>0</v>
      </c>
      <c r="K31" s="385"/>
      <c r="L31" s="747" t="str">
        <f t="shared" si="0"/>
        <v/>
      </c>
      <c r="M31" s="747" t="str">
        <f t="shared" si="1"/>
        <v>PROGRAMA 3204 GESTION DEL CONOCIMIENTO Y LA INFORMACIÓN AMBIENTAL - PROYECTO 320401 Información y conocimiento ambiental</v>
      </c>
      <c r="N31" s="748" t="str">
        <f t="shared" si="2"/>
        <v/>
      </c>
      <c r="O31" s="749" t="s">
        <v>431</v>
      </c>
      <c r="P31" s="750"/>
    </row>
    <row r="32" spans="1:16" ht="48" x14ac:dyDescent="0.25">
      <c r="A32" s="253" t="s">
        <v>458</v>
      </c>
      <c r="B32" s="254" t="s">
        <v>146</v>
      </c>
      <c r="C32" s="156"/>
      <c r="D32" s="773">
        <f>+'27Educa'!D8</f>
        <v>0.92953738043114642</v>
      </c>
      <c r="E32" s="745"/>
      <c r="F32" s="745"/>
      <c r="G32" s="385"/>
      <c r="H32" s="746">
        <f>+'27Educa'!F11</f>
        <v>0</v>
      </c>
      <c r="I32" s="746" t="str">
        <f>+'27Educa'!E12</f>
        <v>PROGRAMA 3208 EDUCACIÓN AMBIENTAL - Proyecto 320801 Educación y Cultura Ambiental</v>
      </c>
      <c r="J32" s="746">
        <f>+'27Educa'!E13</f>
        <v>0</v>
      </c>
      <c r="K32" s="385"/>
      <c r="L32" s="747" t="str">
        <f t="shared" si="0"/>
        <v/>
      </c>
      <c r="M32" s="747" t="str">
        <f t="shared" si="1"/>
        <v>PROGRAMA 3208 EDUCACIÓN AMBIENTAL - Proyecto 320801 Educación y Cultura Ambiental</v>
      </c>
      <c r="N32" s="748" t="str">
        <f t="shared" si="2"/>
        <v/>
      </c>
      <c r="O32" s="749" t="s">
        <v>431</v>
      </c>
      <c r="P32" s="750"/>
    </row>
  </sheetData>
  <mergeCells count="4">
    <mergeCell ref="A1:P1"/>
    <mergeCell ref="A3:P3"/>
    <mergeCell ref="A4:B4"/>
    <mergeCell ref="A2:P2"/>
  </mergeCells>
  <conditionalFormatting sqref="D6:D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66FF66"/>
  </sheetPr>
  <dimension ref="A1:U215"/>
  <sheetViews>
    <sheetView showGridLines="0" topLeftCell="A100" zoomScale="98" zoomScaleNormal="98" workbookViewId="0">
      <selection activeCell="D9" sqref="D9"/>
    </sheetView>
  </sheetViews>
  <sheetFormatPr baseColWidth="10" defaultColWidth="11.42578125" defaultRowHeight="15" x14ac:dyDescent="0.25"/>
  <cols>
    <col min="1" max="1" width="1.85546875" customWidth="1"/>
    <col min="2" max="2" width="12.85546875" style="5" customWidth="1"/>
    <col min="3" max="3" width="5" style="85" bestFit="1" customWidth="1"/>
    <col min="4" max="4" width="34.85546875" customWidth="1"/>
    <col min="5" max="5" width="12.140625" customWidth="1"/>
    <col min="6" max="6" width="13.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459</v>
      </c>
      <c r="B5" s="1091"/>
      <c r="C5" s="1091"/>
      <c r="D5" s="1091"/>
      <c r="E5" s="1091"/>
      <c r="F5" s="1091"/>
      <c r="G5" s="1091"/>
      <c r="H5" s="1091"/>
      <c r="I5" s="1091"/>
      <c r="J5" s="1091"/>
      <c r="K5" s="1091"/>
      <c r="L5" s="1091"/>
      <c r="M5" s="1091"/>
      <c r="N5" s="1091"/>
      <c r="O5" s="1091"/>
      <c r="P5" s="1092"/>
    </row>
    <row r="6" spans="1:21" x14ac:dyDescent="0.25">
      <c r="B6" s="1" t="s">
        <v>460</v>
      </c>
      <c r="C6" s="74"/>
      <c r="D6" s="5"/>
      <c r="E6" s="399"/>
      <c r="F6" s="5" t="s">
        <v>461</v>
      </c>
      <c r="G6" s="5"/>
      <c r="H6" s="5"/>
      <c r="I6" s="5"/>
      <c r="J6" s="5"/>
      <c r="K6" s="5"/>
      <c r="L6" s="5"/>
    </row>
    <row r="7" spans="1:21" ht="15.75" thickBot="1" x14ac:dyDescent="0.3">
      <c r="B7" s="73"/>
      <c r="C7" s="75"/>
      <c r="D7" s="5"/>
      <c r="E7" s="16"/>
      <c r="F7" s="5" t="s">
        <v>462</v>
      </c>
      <c r="G7" s="5"/>
      <c r="H7" s="5"/>
      <c r="I7" s="5"/>
      <c r="J7" s="5"/>
      <c r="K7" s="5"/>
      <c r="L7" s="5"/>
    </row>
    <row r="8" spans="1:21" ht="15.75" thickBot="1" x14ac:dyDescent="0.3">
      <c r="B8" s="167" t="s">
        <v>463</v>
      </c>
      <c r="C8" s="220">
        <v>2021</v>
      </c>
      <c r="D8" s="209">
        <f ca="1">IF(E10="NO APLICA","NO APLICA",IF(E11="NO SE REPORTA","SIN INFORMACION",+H100))</f>
        <v>1</v>
      </c>
      <c r="E8" s="221"/>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373" t="str">
        <f>IF(E11="SI SE REPORTA","¿Qué programas o proyectos del Plan de Acción están asociados al indicador? ","")</f>
        <v xml:space="preserve">¿Qué programas o proyectos del Plan de Acción están asociados al indicador? </v>
      </c>
      <c r="E12" s="1146" t="s">
        <v>1689</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6" customHeight="1" thickBot="1" x14ac:dyDescent="0.3">
      <c r="B15" s="1098" t="s">
        <v>470</v>
      </c>
      <c r="C15" s="100"/>
      <c r="D15" s="1104" t="s">
        <v>471</v>
      </c>
      <c r="E15" s="1105"/>
      <c r="F15" s="1105"/>
      <c r="G15" s="1105"/>
      <c r="H15" s="1105"/>
      <c r="I15" s="1105"/>
      <c r="J15" s="1105"/>
      <c r="K15" s="1106"/>
    </row>
    <row r="16" spans="1:21" ht="36.75" thickBot="1" x14ac:dyDescent="0.3">
      <c r="B16" s="1099"/>
      <c r="C16" s="106"/>
      <c r="D16" s="42" t="s">
        <v>472</v>
      </c>
      <c r="E16" s="502">
        <v>36</v>
      </c>
      <c r="F16" s="5"/>
      <c r="G16" s="5"/>
      <c r="H16" s="5"/>
      <c r="I16" s="5"/>
      <c r="J16" s="5"/>
      <c r="K16" s="20"/>
    </row>
    <row r="17" spans="2:11" ht="36.75" thickBot="1" x14ac:dyDescent="0.3">
      <c r="B17" s="1099"/>
      <c r="C17" s="106"/>
      <c r="D17" s="39" t="s">
        <v>473</v>
      </c>
      <c r="E17" s="502">
        <v>1</v>
      </c>
      <c r="F17" s="5"/>
      <c r="G17" s="5"/>
      <c r="H17" s="5"/>
      <c r="I17" s="5"/>
      <c r="J17" s="5"/>
      <c r="K17" s="20"/>
    </row>
    <row r="18" spans="2:11" ht="48.75" thickBot="1" x14ac:dyDescent="0.3">
      <c r="B18" s="1099"/>
      <c r="C18" s="106"/>
      <c r="D18" s="39" t="s">
        <v>474</v>
      </c>
      <c r="E18" s="502">
        <v>3</v>
      </c>
      <c r="F18" s="5"/>
      <c r="G18" s="5"/>
      <c r="H18" s="5"/>
      <c r="I18" s="5"/>
      <c r="J18" s="5"/>
      <c r="K18" s="20"/>
    </row>
    <row r="19" spans="2:11" ht="24.75" thickBot="1" x14ac:dyDescent="0.3">
      <c r="B19" s="1099"/>
      <c r="C19" s="106"/>
      <c r="D19" s="39" t="s">
        <v>475</v>
      </c>
      <c r="E19" s="502">
        <v>1</v>
      </c>
      <c r="F19" s="5"/>
      <c r="G19" s="5"/>
      <c r="H19" s="5"/>
      <c r="I19" s="5"/>
      <c r="J19" s="5"/>
      <c r="K19" s="20"/>
    </row>
    <row r="20" spans="2:11" ht="24.75" thickBot="1" x14ac:dyDescent="0.3">
      <c r="B20" s="1099"/>
      <c r="C20" s="106"/>
      <c r="D20" s="39" t="s">
        <v>476</v>
      </c>
      <c r="E20" s="502">
        <v>0</v>
      </c>
      <c r="F20" s="5"/>
      <c r="G20" s="5"/>
      <c r="H20" s="5"/>
      <c r="I20" s="5"/>
      <c r="J20" s="5"/>
      <c r="K20" s="20"/>
    </row>
    <row r="21" spans="2:11" ht="24.75" thickBot="1" x14ac:dyDescent="0.3">
      <c r="B21" s="1100"/>
      <c r="C21" s="106"/>
      <c r="D21" s="39" t="s">
        <v>477</v>
      </c>
      <c r="E21" s="502">
        <v>1</v>
      </c>
      <c r="F21" s="5"/>
      <c r="G21" s="5"/>
      <c r="H21" s="5"/>
      <c r="I21" s="5"/>
      <c r="J21" s="5"/>
      <c r="K21" s="20"/>
    </row>
    <row r="22" spans="2:11" ht="14.1" customHeight="1" x14ac:dyDescent="0.25">
      <c r="B22" s="264"/>
      <c r="C22" s="101"/>
      <c r="D22" s="1107" t="s">
        <v>478</v>
      </c>
      <c r="E22" s="1108"/>
      <c r="F22" s="1108"/>
      <c r="G22" s="1108"/>
      <c r="H22" s="1108"/>
      <c r="I22" s="1108"/>
      <c r="J22" s="1108"/>
      <c r="K22" s="1109"/>
    </row>
    <row r="23" spans="2:11" ht="14.1" customHeight="1" thickBot="1" x14ac:dyDescent="0.3">
      <c r="B23" s="264"/>
      <c r="C23" s="101"/>
      <c r="D23" s="1107" t="s">
        <v>479</v>
      </c>
      <c r="E23" s="1108"/>
      <c r="F23" s="1108"/>
      <c r="G23" s="1108"/>
      <c r="H23" s="1108"/>
      <c r="I23" s="1108"/>
      <c r="J23" s="1108"/>
      <c r="K23" s="1109"/>
    </row>
    <row r="24" spans="2:11" ht="54" customHeight="1" thickBot="1" x14ac:dyDescent="0.3">
      <c r="B24" s="264"/>
      <c r="C24" s="8"/>
      <c r="D24" s="96" t="s">
        <v>480</v>
      </c>
      <c r="E24" s="96" t="s">
        <v>481</v>
      </c>
      <c r="F24" s="96" t="s">
        <v>482</v>
      </c>
      <c r="G24" s="96" t="s">
        <v>483</v>
      </c>
      <c r="H24" s="255" t="s">
        <v>484</v>
      </c>
      <c r="I24" s="255" t="s">
        <v>485</v>
      </c>
      <c r="J24" s="17"/>
      <c r="K24" s="18"/>
    </row>
    <row r="25" spans="2:11" s="184" customFormat="1" ht="50.25" customHeight="1" thickBot="1" x14ac:dyDescent="0.3">
      <c r="B25" s="214"/>
      <c r="C25" s="8">
        <v>1</v>
      </c>
      <c r="D25" s="516" t="s">
        <v>486</v>
      </c>
      <c r="E25" s="517" t="s">
        <v>1690</v>
      </c>
      <c r="F25" s="521" t="s">
        <v>1799</v>
      </c>
      <c r="G25" s="509">
        <v>65025</v>
      </c>
      <c r="H25" s="522" t="s">
        <v>908</v>
      </c>
      <c r="I25" s="523">
        <v>1</v>
      </c>
      <c r="J25" s="17"/>
      <c r="K25" s="18"/>
    </row>
    <row r="26" spans="2:11" s="184" customFormat="1" ht="66" customHeight="1" thickBot="1" x14ac:dyDescent="0.3">
      <c r="B26" s="214"/>
      <c r="C26" s="8">
        <v>2</v>
      </c>
      <c r="D26" s="516" t="s">
        <v>486</v>
      </c>
      <c r="E26" s="517">
        <v>21014</v>
      </c>
      <c r="F26" s="521" t="s">
        <v>1691</v>
      </c>
      <c r="G26" s="509">
        <v>70674</v>
      </c>
      <c r="H26" s="522" t="s">
        <v>1692</v>
      </c>
      <c r="I26" s="523">
        <v>1</v>
      </c>
      <c r="J26" s="17"/>
      <c r="K26" s="18"/>
    </row>
    <row r="27" spans="2:11" s="184" customFormat="1" ht="62.25" customHeight="1" thickBot="1" x14ac:dyDescent="0.3">
      <c r="B27" s="214"/>
      <c r="C27" s="8">
        <v>3</v>
      </c>
      <c r="D27" s="516" t="s">
        <v>486</v>
      </c>
      <c r="E27" s="517">
        <v>2103</v>
      </c>
      <c r="F27" s="521" t="s">
        <v>1693</v>
      </c>
      <c r="G27" s="509">
        <v>145234</v>
      </c>
      <c r="H27" s="522" t="s">
        <v>1694</v>
      </c>
      <c r="I27" s="523">
        <v>1</v>
      </c>
      <c r="J27" s="17"/>
      <c r="K27" s="18"/>
    </row>
    <row r="28" spans="2:11" s="184" customFormat="1" ht="62.25" customHeight="1" thickBot="1" x14ac:dyDescent="0.3">
      <c r="B28" s="214"/>
      <c r="C28" s="8">
        <v>4</v>
      </c>
      <c r="D28" s="516" t="s">
        <v>488</v>
      </c>
      <c r="E28" s="517">
        <v>2105204</v>
      </c>
      <c r="F28" s="521" t="s">
        <v>1695</v>
      </c>
      <c r="G28" s="509">
        <v>1460</v>
      </c>
      <c r="H28" s="522" t="s">
        <v>1696</v>
      </c>
      <c r="I28" s="523">
        <v>1</v>
      </c>
      <c r="J28" s="17"/>
      <c r="K28" s="18"/>
    </row>
    <row r="29" spans="2:11" s="184" customFormat="1" ht="64.5" customHeight="1" thickBot="1" x14ac:dyDescent="0.3">
      <c r="B29" s="214"/>
      <c r="C29" s="8">
        <v>5</v>
      </c>
      <c r="D29" s="516" t="s">
        <v>488</v>
      </c>
      <c r="E29" s="517">
        <v>2106104</v>
      </c>
      <c r="F29" s="521" t="s">
        <v>1697</v>
      </c>
      <c r="G29" s="509">
        <v>11351</v>
      </c>
      <c r="H29" s="522" t="s">
        <v>1698</v>
      </c>
      <c r="I29" s="523">
        <v>1</v>
      </c>
      <c r="J29" s="17"/>
      <c r="K29" s="18"/>
    </row>
    <row r="30" spans="2:11" s="184" customFormat="1" ht="14.1" customHeight="1" thickBot="1" x14ac:dyDescent="0.3">
      <c r="B30" s="214"/>
      <c r="C30" s="8">
        <v>6</v>
      </c>
      <c r="D30" s="157" t="s">
        <v>486</v>
      </c>
      <c r="E30" s="157"/>
      <c r="F30" s="157"/>
      <c r="G30" s="183"/>
      <c r="H30" s="28"/>
      <c r="I30" s="216"/>
      <c r="J30" s="17"/>
      <c r="K30" s="18"/>
    </row>
    <row r="31" spans="2:11" s="184" customFormat="1" ht="14.1" customHeight="1" thickBot="1" x14ac:dyDescent="0.3">
      <c r="B31" s="214"/>
      <c r="C31" s="8">
        <v>7</v>
      </c>
      <c r="D31" s="157" t="s">
        <v>486</v>
      </c>
      <c r="E31" s="157"/>
      <c r="F31" s="157"/>
      <c r="G31" s="183"/>
      <c r="H31" s="28"/>
      <c r="I31" s="216"/>
      <c r="J31" s="17"/>
      <c r="K31" s="18"/>
    </row>
    <row r="32" spans="2:11" s="184" customFormat="1" ht="14.1" customHeight="1" thickBot="1" x14ac:dyDescent="0.3">
      <c r="B32" s="214"/>
      <c r="C32" s="8">
        <v>8</v>
      </c>
      <c r="D32" s="157" t="s">
        <v>487</v>
      </c>
      <c r="E32" s="157"/>
      <c r="F32" s="157"/>
      <c r="G32" s="183"/>
      <c r="H32" s="28"/>
      <c r="I32" s="216"/>
      <c r="J32" s="17"/>
      <c r="K32" s="18"/>
    </row>
    <row r="33" spans="2:11" s="184" customFormat="1" ht="14.1" customHeight="1" thickBot="1" x14ac:dyDescent="0.3">
      <c r="B33" s="214"/>
      <c r="C33" s="8">
        <v>9</v>
      </c>
      <c r="D33" s="157" t="s">
        <v>486</v>
      </c>
      <c r="E33" s="157"/>
      <c r="F33" s="157"/>
      <c r="G33" s="183"/>
      <c r="H33" s="28"/>
      <c r="I33" s="216"/>
      <c r="J33" s="17"/>
      <c r="K33" s="18"/>
    </row>
    <row r="34" spans="2:11" s="184" customFormat="1" ht="14.1" customHeight="1" thickBot="1" x14ac:dyDescent="0.3">
      <c r="B34" s="214"/>
      <c r="C34" s="8">
        <v>10</v>
      </c>
      <c r="D34" s="157" t="s">
        <v>486</v>
      </c>
      <c r="E34" s="157"/>
      <c r="F34" s="157"/>
      <c r="G34" s="183"/>
      <c r="H34" s="28"/>
      <c r="I34" s="216"/>
      <c r="J34" s="17"/>
      <c r="K34" s="18"/>
    </row>
    <row r="35" spans="2:11" s="184" customFormat="1" ht="14.1" customHeight="1" thickBot="1" x14ac:dyDescent="0.3">
      <c r="B35" s="214"/>
      <c r="C35" s="8">
        <v>11</v>
      </c>
      <c r="D35" s="157" t="s">
        <v>487</v>
      </c>
      <c r="E35" s="157"/>
      <c r="F35" s="157"/>
      <c r="G35" s="183"/>
      <c r="H35" s="28"/>
      <c r="I35" s="216"/>
      <c r="J35" s="17"/>
      <c r="K35" s="18"/>
    </row>
    <row r="36" spans="2:11" s="184" customFormat="1" ht="14.1" customHeight="1" thickBot="1" x14ac:dyDescent="0.3">
      <c r="B36" s="214"/>
      <c r="C36" s="8">
        <v>12</v>
      </c>
      <c r="D36" s="157" t="s">
        <v>487</v>
      </c>
      <c r="E36" s="157"/>
      <c r="F36" s="157"/>
      <c r="G36" s="183"/>
      <c r="H36" s="28"/>
      <c r="I36" s="216"/>
      <c r="J36" s="17"/>
      <c r="K36" s="18"/>
    </row>
    <row r="37" spans="2:11" s="184" customFormat="1" ht="14.1" customHeight="1" thickBot="1" x14ac:dyDescent="0.3">
      <c r="B37" s="214"/>
      <c r="C37" s="8">
        <v>13</v>
      </c>
      <c r="D37" s="157" t="s">
        <v>488</v>
      </c>
      <c r="E37" s="157"/>
      <c r="F37" s="157"/>
      <c r="G37" s="183"/>
      <c r="H37" s="28"/>
      <c r="I37" s="216"/>
      <c r="J37" s="17"/>
      <c r="K37" s="18"/>
    </row>
    <row r="38" spans="2:11" s="184" customFormat="1" ht="14.1" customHeight="1" thickBot="1" x14ac:dyDescent="0.3">
      <c r="B38" s="214"/>
      <c r="C38" s="8">
        <v>14</v>
      </c>
      <c r="D38" s="157" t="s">
        <v>488</v>
      </c>
      <c r="E38" s="157"/>
      <c r="F38" s="157"/>
      <c r="G38" s="183"/>
      <c r="H38" s="28"/>
      <c r="I38" s="216"/>
      <c r="J38" s="17"/>
      <c r="K38" s="18"/>
    </row>
    <row r="39" spans="2:11" ht="14.1" customHeight="1" x14ac:dyDescent="0.25">
      <c r="B39" s="264"/>
      <c r="C39" s="101"/>
      <c r="D39" s="1110" t="s">
        <v>489</v>
      </c>
      <c r="E39" s="1111"/>
      <c r="F39" s="1111"/>
      <c r="G39" s="1111"/>
      <c r="H39" s="1111"/>
      <c r="I39" s="1111"/>
      <c r="J39" s="1111"/>
      <c r="K39" s="1112"/>
    </row>
    <row r="40" spans="2:11" ht="14.1" customHeight="1" x14ac:dyDescent="0.25">
      <c r="B40" s="264"/>
      <c r="C40" s="101"/>
      <c r="D40" s="1113" t="s">
        <v>490</v>
      </c>
      <c r="E40" s="1114"/>
      <c r="F40" s="1114"/>
      <c r="G40" s="1114"/>
      <c r="H40" s="1114"/>
      <c r="I40" s="1114"/>
      <c r="J40" s="1114"/>
      <c r="K40" s="1115"/>
    </row>
    <row r="41" spans="2:11" ht="14.1" customHeight="1" x14ac:dyDescent="0.25">
      <c r="B41" s="264"/>
      <c r="C41" s="101"/>
      <c r="D41" s="1113" t="s">
        <v>491</v>
      </c>
      <c r="E41" s="1114"/>
      <c r="F41" s="1114"/>
      <c r="G41" s="1114"/>
      <c r="H41" s="1114"/>
      <c r="I41" s="1114"/>
      <c r="J41" s="1114"/>
      <c r="K41" s="1115"/>
    </row>
    <row r="42" spans="2:11" ht="14.1" customHeight="1" x14ac:dyDescent="0.25">
      <c r="B42" s="264"/>
      <c r="C42" s="101"/>
      <c r="D42" s="1113" t="s">
        <v>492</v>
      </c>
      <c r="E42" s="1114"/>
      <c r="F42" s="1114"/>
      <c r="G42" s="1114"/>
      <c r="H42" s="1114"/>
      <c r="I42" s="1114"/>
      <c r="J42" s="1114"/>
      <c r="K42" s="1115"/>
    </row>
    <row r="43" spans="2:11" ht="14.1" customHeight="1" thickBot="1" x14ac:dyDescent="0.3">
      <c r="B43" s="264"/>
      <c r="C43" s="101"/>
      <c r="D43" s="1101" t="s">
        <v>493</v>
      </c>
      <c r="E43" s="1102"/>
      <c r="F43" s="1102"/>
      <c r="G43" s="1102"/>
      <c r="H43" s="1102"/>
      <c r="I43" s="1102"/>
      <c r="J43" s="1102"/>
      <c r="K43" s="1103"/>
    </row>
    <row r="44" spans="2:11" ht="14.1" customHeight="1" thickBot="1" x14ac:dyDescent="0.3">
      <c r="B44" s="264"/>
      <c r="C44" s="96" t="s">
        <v>424</v>
      </c>
      <c r="D44" s="42" t="s">
        <v>480</v>
      </c>
      <c r="E44" s="42" t="s">
        <v>481</v>
      </c>
      <c r="F44" s="37" t="s">
        <v>482</v>
      </c>
      <c r="G44" s="88" t="s">
        <v>494</v>
      </c>
      <c r="H44" s="88" t="s">
        <v>495</v>
      </c>
      <c r="I44" s="88" t="s">
        <v>496</v>
      </c>
      <c r="J44" s="88" t="s">
        <v>497</v>
      </c>
      <c r="K44" s="112"/>
    </row>
    <row r="45" spans="2:11" s="184" customFormat="1" ht="14.1" customHeight="1" thickBot="1" x14ac:dyDescent="0.3">
      <c r="B45" s="214"/>
      <c r="C45" s="8">
        <v>1</v>
      </c>
      <c r="D45" s="157" t="s">
        <v>486</v>
      </c>
      <c r="E45" s="157">
        <v>2108</v>
      </c>
      <c r="F45" s="157" t="s">
        <v>1699</v>
      </c>
      <c r="G45" s="30">
        <v>0</v>
      </c>
      <c r="H45" s="30">
        <v>0</v>
      </c>
      <c r="I45" s="30"/>
      <c r="J45" s="30"/>
      <c r="K45" s="110"/>
    </row>
    <row r="46" spans="2:11" s="184" customFormat="1" ht="14.1" customHeight="1" thickBot="1" x14ac:dyDescent="0.3">
      <c r="B46" s="214"/>
      <c r="C46" s="8">
        <v>2</v>
      </c>
      <c r="D46" s="157" t="s">
        <v>488</v>
      </c>
      <c r="E46" s="157">
        <v>2104107</v>
      </c>
      <c r="F46" s="157" t="s">
        <v>1700</v>
      </c>
      <c r="G46" s="30">
        <v>0.3</v>
      </c>
      <c r="H46" s="30">
        <v>0.36</v>
      </c>
      <c r="I46" s="30"/>
      <c r="J46" s="30"/>
      <c r="K46" s="110"/>
    </row>
    <row r="47" spans="2:11" s="184" customFormat="1" ht="14.1" customHeight="1" thickBot="1" x14ac:dyDescent="0.3">
      <c r="B47" s="214"/>
      <c r="C47" s="8">
        <v>3</v>
      </c>
      <c r="D47" s="157" t="s">
        <v>486</v>
      </c>
      <c r="E47" s="157"/>
      <c r="F47" s="157"/>
      <c r="G47" s="30"/>
      <c r="H47" s="30"/>
      <c r="I47" s="30"/>
      <c r="J47" s="30"/>
      <c r="K47" s="110"/>
    </row>
    <row r="48" spans="2:11" s="184" customFormat="1" ht="14.1" customHeight="1" thickBot="1" x14ac:dyDescent="0.3">
      <c r="B48" s="214"/>
      <c r="C48" s="8">
        <v>4</v>
      </c>
      <c r="D48" s="157" t="s">
        <v>487</v>
      </c>
      <c r="E48" s="157"/>
      <c r="F48" s="157"/>
      <c r="G48" s="30"/>
      <c r="H48" s="30"/>
      <c r="I48" s="30"/>
      <c r="J48" s="30"/>
      <c r="K48" s="110"/>
    </row>
    <row r="49" spans="2:11" s="184" customFormat="1" ht="14.1" customHeight="1" thickBot="1" x14ac:dyDescent="0.3">
      <c r="B49" s="214"/>
      <c r="C49" s="8">
        <v>5</v>
      </c>
      <c r="D49" s="157" t="s">
        <v>487</v>
      </c>
      <c r="E49" s="157"/>
      <c r="F49" s="157"/>
      <c r="G49" s="30"/>
      <c r="H49" s="30"/>
      <c r="I49" s="30"/>
      <c r="J49" s="30"/>
      <c r="K49" s="110"/>
    </row>
    <row r="50" spans="2:11" s="184" customFormat="1" ht="14.1" customHeight="1" thickBot="1" x14ac:dyDescent="0.3">
      <c r="B50" s="214"/>
      <c r="C50" s="8">
        <v>6</v>
      </c>
      <c r="D50" s="157" t="s">
        <v>486</v>
      </c>
      <c r="E50" s="157"/>
      <c r="F50" s="157"/>
      <c r="G50" s="30"/>
      <c r="H50" s="30"/>
      <c r="I50" s="30"/>
      <c r="J50" s="30"/>
      <c r="K50" s="110"/>
    </row>
    <row r="51" spans="2:11" s="184" customFormat="1" ht="14.1" customHeight="1" thickBot="1" x14ac:dyDescent="0.3">
      <c r="B51" s="214"/>
      <c r="C51" s="8">
        <v>7</v>
      </c>
      <c r="D51" s="157" t="s">
        <v>486</v>
      </c>
      <c r="E51" s="157"/>
      <c r="F51" s="157"/>
      <c r="G51" s="30"/>
      <c r="H51" s="30"/>
      <c r="I51" s="30"/>
      <c r="J51" s="30"/>
      <c r="K51" s="110"/>
    </row>
    <row r="52" spans="2:11" s="184" customFormat="1" ht="14.1" customHeight="1" thickBot="1" x14ac:dyDescent="0.3">
      <c r="B52" s="214"/>
      <c r="C52" s="8">
        <v>8</v>
      </c>
      <c r="D52" s="157" t="s">
        <v>487</v>
      </c>
      <c r="E52" s="157"/>
      <c r="F52" s="157"/>
      <c r="G52" s="30"/>
      <c r="H52" s="30"/>
      <c r="I52" s="30"/>
      <c r="J52" s="30"/>
      <c r="K52" s="110"/>
    </row>
    <row r="53" spans="2:11" s="184" customFormat="1" ht="14.1" customHeight="1" thickBot="1" x14ac:dyDescent="0.3">
      <c r="B53" s="214"/>
      <c r="C53" s="8">
        <v>9</v>
      </c>
      <c r="D53" s="157" t="s">
        <v>487</v>
      </c>
      <c r="E53" s="157"/>
      <c r="F53" s="157"/>
      <c r="G53" s="30"/>
      <c r="H53" s="30"/>
      <c r="I53" s="30"/>
      <c r="J53" s="30"/>
      <c r="K53" s="110"/>
    </row>
    <row r="54" spans="2:11" s="184" customFormat="1" ht="14.1" customHeight="1" thickBot="1" x14ac:dyDescent="0.3">
      <c r="B54" s="214"/>
      <c r="C54" s="8">
        <v>10</v>
      </c>
      <c r="D54" s="157" t="s">
        <v>486</v>
      </c>
      <c r="E54" s="157"/>
      <c r="F54" s="157"/>
      <c r="G54" s="30"/>
      <c r="H54" s="30"/>
      <c r="I54" s="30"/>
      <c r="J54" s="30"/>
      <c r="K54" s="110"/>
    </row>
    <row r="55" spans="2:11" s="184" customFormat="1" ht="14.1" customHeight="1" thickBot="1" x14ac:dyDescent="0.3">
      <c r="B55" s="214"/>
      <c r="C55" s="8">
        <v>11</v>
      </c>
      <c r="D55" s="157" t="s">
        <v>486</v>
      </c>
      <c r="E55" s="157"/>
      <c r="F55" s="157"/>
      <c r="G55" s="30"/>
      <c r="H55" s="30"/>
      <c r="I55" s="30"/>
      <c r="J55" s="30"/>
      <c r="K55" s="110"/>
    </row>
    <row r="56" spans="2:11" s="184" customFormat="1" ht="14.1" customHeight="1" thickBot="1" x14ac:dyDescent="0.3">
      <c r="B56" s="214"/>
      <c r="C56" s="8">
        <v>12</v>
      </c>
      <c r="D56" s="157" t="s">
        <v>487</v>
      </c>
      <c r="E56" s="157"/>
      <c r="F56" s="157"/>
      <c r="G56" s="30"/>
      <c r="H56" s="30"/>
      <c r="I56" s="30"/>
      <c r="J56" s="30"/>
      <c r="K56" s="110"/>
    </row>
    <row r="57" spans="2:11" s="184" customFormat="1" ht="14.1" customHeight="1" thickBot="1" x14ac:dyDescent="0.3">
      <c r="B57" s="214"/>
      <c r="C57" s="8">
        <v>13</v>
      </c>
      <c r="D57" s="157" t="s">
        <v>487</v>
      </c>
      <c r="E57" s="157"/>
      <c r="F57" s="157"/>
      <c r="G57" s="30"/>
      <c r="H57" s="30"/>
      <c r="I57" s="30"/>
      <c r="J57" s="30"/>
      <c r="K57" s="110"/>
    </row>
    <row r="58" spans="2:11" s="184" customFormat="1" ht="14.1" customHeight="1" thickBot="1" x14ac:dyDescent="0.3">
      <c r="B58" s="214"/>
      <c r="C58" s="8">
        <v>14</v>
      </c>
      <c r="D58" s="157" t="s">
        <v>488</v>
      </c>
      <c r="E58" s="157"/>
      <c r="F58" s="157"/>
      <c r="G58" s="30"/>
      <c r="H58" s="30"/>
      <c r="I58" s="30"/>
      <c r="J58" s="30"/>
      <c r="K58" s="111"/>
    </row>
    <row r="59" spans="2:11" ht="14.1" customHeight="1" x14ac:dyDescent="0.25">
      <c r="B59" s="264"/>
      <c r="C59" s="101"/>
      <c r="D59" s="1104" t="s">
        <v>498</v>
      </c>
      <c r="E59" s="1105"/>
      <c r="F59" s="1105"/>
      <c r="G59" s="1105"/>
      <c r="H59" s="1105"/>
      <c r="I59" s="1105"/>
      <c r="J59" s="1105"/>
      <c r="K59" s="1106"/>
    </row>
    <row r="60" spans="2:11" ht="14.1" customHeight="1" thickBot="1" x14ac:dyDescent="0.3">
      <c r="B60" s="264"/>
      <c r="C60" s="101"/>
      <c r="D60" s="1101" t="s">
        <v>499</v>
      </c>
      <c r="E60" s="1102"/>
      <c r="F60" s="1102"/>
      <c r="G60" s="1102"/>
      <c r="H60" s="1102"/>
      <c r="I60" s="1102"/>
      <c r="J60" s="1102"/>
      <c r="K60" s="1103"/>
    </row>
    <row r="61" spans="2:11" ht="14.1" customHeight="1" thickBot="1" x14ac:dyDescent="0.3">
      <c r="B61" s="264"/>
      <c r="C61" s="96" t="s">
        <v>424</v>
      </c>
      <c r="D61" s="42" t="s">
        <v>480</v>
      </c>
      <c r="E61" s="42" t="s">
        <v>500</v>
      </c>
      <c r="F61" s="37" t="s">
        <v>482</v>
      </c>
      <c r="G61" s="88" t="s">
        <v>494</v>
      </c>
      <c r="H61" s="88" t="s">
        <v>495</v>
      </c>
      <c r="I61" s="88" t="s">
        <v>496</v>
      </c>
      <c r="J61" s="88" t="s">
        <v>497</v>
      </c>
      <c r="K61" s="112"/>
    </row>
    <row r="62" spans="2:11" s="184" customFormat="1" ht="19.5" customHeight="1" thickBot="1" x14ac:dyDescent="0.3">
      <c r="B62" s="214"/>
      <c r="C62" s="8">
        <v>1</v>
      </c>
      <c r="D62" s="217" t="str">
        <f>IF(ISBLANK(D45),"",D45)</f>
        <v>POMCA</v>
      </c>
      <c r="E62" s="569">
        <f t="shared" ref="E62:F75" si="0">IF(ISBLANK(E45),"",E45)</f>
        <v>2108</v>
      </c>
      <c r="F62" s="570" t="str">
        <f>IF(ISBLANK(F45),"",F45)</f>
        <v>Río Yaguará</v>
      </c>
      <c r="G62" s="550">
        <v>0</v>
      </c>
      <c r="H62" s="550">
        <v>0</v>
      </c>
      <c r="I62" s="30"/>
      <c r="J62" s="30"/>
      <c r="K62" s="110"/>
    </row>
    <row r="63" spans="2:11" s="184" customFormat="1" ht="26.25" customHeight="1" thickBot="1" x14ac:dyDescent="0.3">
      <c r="B63" s="214"/>
      <c r="C63" s="8">
        <v>2</v>
      </c>
      <c r="D63" s="217" t="str">
        <f t="shared" ref="D63:D75" si="1">IF(ISBLANK(D46),"",D46)</f>
        <v>PMM</v>
      </c>
      <c r="E63" s="569">
        <f t="shared" si="0"/>
        <v>2104107</v>
      </c>
      <c r="F63" s="570" t="str">
        <f t="shared" si="0"/>
        <v>Quebrada Yaguilga</v>
      </c>
      <c r="G63" s="550">
        <v>0.3</v>
      </c>
      <c r="H63" s="550">
        <v>0.36</v>
      </c>
      <c r="I63" s="30"/>
      <c r="J63" s="30"/>
      <c r="K63" s="110"/>
    </row>
    <row r="64" spans="2:11" s="184" customFormat="1" ht="14.1" customHeight="1" thickBot="1" x14ac:dyDescent="0.3">
      <c r="B64" s="214"/>
      <c r="C64" s="8">
        <v>3</v>
      </c>
      <c r="D64" s="217" t="str">
        <f t="shared" si="1"/>
        <v>POMCA</v>
      </c>
      <c r="E64" s="217" t="str">
        <f t="shared" si="0"/>
        <v/>
      </c>
      <c r="F64" s="217" t="str">
        <f t="shared" si="0"/>
        <v/>
      </c>
      <c r="G64" s="30"/>
      <c r="H64" s="30"/>
      <c r="I64" s="30"/>
      <c r="J64" s="30"/>
      <c r="K64" s="110"/>
    </row>
    <row r="65" spans="2:11" s="184" customFormat="1" ht="14.1" customHeight="1" thickBot="1" x14ac:dyDescent="0.3">
      <c r="B65" s="214"/>
      <c r="C65" s="8">
        <v>4</v>
      </c>
      <c r="D65" s="217" t="str">
        <f t="shared" si="1"/>
        <v>PMA</v>
      </c>
      <c r="E65" s="217" t="str">
        <f t="shared" si="0"/>
        <v/>
      </c>
      <c r="F65" s="217" t="str">
        <f t="shared" si="0"/>
        <v/>
      </c>
      <c r="G65" s="30"/>
      <c r="H65" s="30"/>
      <c r="I65" s="30"/>
      <c r="J65" s="30"/>
      <c r="K65" s="110"/>
    </row>
    <row r="66" spans="2:11" s="184" customFormat="1" ht="14.1" customHeight="1" thickBot="1" x14ac:dyDescent="0.3">
      <c r="B66" s="214"/>
      <c r="C66" s="8">
        <v>5</v>
      </c>
      <c r="D66" s="217" t="str">
        <f t="shared" si="1"/>
        <v>PMA</v>
      </c>
      <c r="E66" s="217" t="str">
        <f t="shared" si="0"/>
        <v/>
      </c>
      <c r="F66" s="217" t="str">
        <f t="shared" si="0"/>
        <v/>
      </c>
      <c r="G66" s="30"/>
      <c r="H66" s="30"/>
      <c r="I66" s="30"/>
      <c r="J66" s="30"/>
      <c r="K66" s="110"/>
    </row>
    <row r="67" spans="2:11" s="184" customFormat="1" ht="14.1" customHeight="1" thickBot="1" x14ac:dyDescent="0.3">
      <c r="B67" s="214"/>
      <c r="C67" s="8">
        <v>6</v>
      </c>
      <c r="D67" s="217" t="str">
        <f t="shared" si="1"/>
        <v>POMCA</v>
      </c>
      <c r="E67" s="217" t="str">
        <f t="shared" si="0"/>
        <v/>
      </c>
      <c r="F67" s="217" t="str">
        <f t="shared" si="0"/>
        <v/>
      </c>
      <c r="G67" s="30"/>
      <c r="H67" s="30"/>
      <c r="I67" s="30"/>
      <c r="J67" s="30"/>
      <c r="K67" s="110"/>
    </row>
    <row r="68" spans="2:11" s="184" customFormat="1" ht="14.1" customHeight="1" thickBot="1" x14ac:dyDescent="0.3">
      <c r="B68" s="214"/>
      <c r="C68" s="8">
        <v>7</v>
      </c>
      <c r="D68" s="217" t="str">
        <f t="shared" si="1"/>
        <v>POMCA</v>
      </c>
      <c r="E68" s="217" t="str">
        <f t="shared" si="0"/>
        <v/>
      </c>
      <c r="F68" s="217" t="str">
        <f t="shared" si="0"/>
        <v/>
      </c>
      <c r="G68" s="30"/>
      <c r="H68" s="30"/>
      <c r="I68" s="30"/>
      <c r="J68" s="30"/>
      <c r="K68" s="110"/>
    </row>
    <row r="69" spans="2:11" s="184" customFormat="1" ht="14.1" customHeight="1" thickBot="1" x14ac:dyDescent="0.3">
      <c r="B69" s="214"/>
      <c r="C69" s="8">
        <v>8</v>
      </c>
      <c r="D69" s="217" t="str">
        <f t="shared" si="1"/>
        <v>PMA</v>
      </c>
      <c r="E69" s="217" t="str">
        <f t="shared" si="0"/>
        <v/>
      </c>
      <c r="F69" s="217" t="str">
        <f t="shared" si="0"/>
        <v/>
      </c>
      <c r="G69" s="30"/>
      <c r="H69" s="30"/>
      <c r="I69" s="30"/>
      <c r="J69" s="30"/>
      <c r="K69" s="110"/>
    </row>
    <row r="70" spans="2:11" s="184" customFormat="1" ht="14.1" customHeight="1" thickBot="1" x14ac:dyDescent="0.3">
      <c r="B70" s="214"/>
      <c r="C70" s="8">
        <v>9</v>
      </c>
      <c r="D70" s="217" t="str">
        <f t="shared" si="1"/>
        <v>PMA</v>
      </c>
      <c r="E70" s="217" t="str">
        <f t="shared" si="0"/>
        <v/>
      </c>
      <c r="F70" s="217" t="str">
        <f t="shared" si="0"/>
        <v/>
      </c>
      <c r="G70" s="30"/>
      <c r="H70" s="30"/>
      <c r="I70" s="30"/>
      <c r="J70" s="30"/>
      <c r="K70" s="110"/>
    </row>
    <row r="71" spans="2:11" s="184" customFormat="1" ht="14.1" customHeight="1" thickBot="1" x14ac:dyDescent="0.3">
      <c r="B71" s="214"/>
      <c r="C71" s="8">
        <v>10</v>
      </c>
      <c r="D71" s="217" t="str">
        <f t="shared" si="1"/>
        <v>POMCA</v>
      </c>
      <c r="E71" s="217" t="str">
        <f t="shared" si="0"/>
        <v/>
      </c>
      <c r="F71" s="217" t="str">
        <f t="shared" si="0"/>
        <v/>
      </c>
      <c r="G71" s="30"/>
      <c r="H71" s="30"/>
      <c r="I71" s="30"/>
      <c r="J71" s="30"/>
      <c r="K71" s="110"/>
    </row>
    <row r="72" spans="2:11" s="184" customFormat="1" ht="14.1" customHeight="1" thickBot="1" x14ac:dyDescent="0.3">
      <c r="B72" s="214"/>
      <c r="C72" s="8">
        <v>11</v>
      </c>
      <c r="D72" s="217" t="str">
        <f t="shared" si="1"/>
        <v>POMCA</v>
      </c>
      <c r="E72" s="217" t="str">
        <f t="shared" si="0"/>
        <v/>
      </c>
      <c r="F72" s="217" t="str">
        <f t="shared" si="0"/>
        <v/>
      </c>
      <c r="G72" s="30"/>
      <c r="H72" s="30"/>
      <c r="I72" s="30"/>
      <c r="J72" s="30"/>
      <c r="K72" s="110"/>
    </row>
    <row r="73" spans="2:11" s="184" customFormat="1" ht="14.1" customHeight="1" thickBot="1" x14ac:dyDescent="0.3">
      <c r="B73" s="214"/>
      <c r="C73" s="8">
        <v>12</v>
      </c>
      <c r="D73" s="217" t="str">
        <f t="shared" si="1"/>
        <v>PMA</v>
      </c>
      <c r="E73" s="217" t="str">
        <f t="shared" si="0"/>
        <v/>
      </c>
      <c r="F73" s="217" t="str">
        <f t="shared" si="0"/>
        <v/>
      </c>
      <c r="G73" s="30"/>
      <c r="H73" s="30"/>
      <c r="I73" s="30"/>
      <c r="J73" s="30"/>
      <c r="K73" s="110"/>
    </row>
    <row r="74" spans="2:11" s="184" customFormat="1" ht="14.1" customHeight="1" thickBot="1" x14ac:dyDescent="0.3">
      <c r="B74" s="214"/>
      <c r="C74" s="8">
        <v>13</v>
      </c>
      <c r="D74" s="217" t="str">
        <f t="shared" si="1"/>
        <v>PMA</v>
      </c>
      <c r="E74" s="217" t="str">
        <f t="shared" si="0"/>
        <v/>
      </c>
      <c r="F74" s="217" t="str">
        <f t="shared" si="0"/>
        <v/>
      </c>
      <c r="G74" s="30"/>
      <c r="H74" s="30"/>
      <c r="I74" s="30"/>
      <c r="J74" s="30"/>
      <c r="K74" s="110"/>
    </row>
    <row r="75" spans="2:11" s="184" customFormat="1" ht="14.1" customHeight="1" thickBot="1" x14ac:dyDescent="0.3">
      <c r="B75" s="214"/>
      <c r="C75" s="8">
        <v>14</v>
      </c>
      <c r="D75" s="217" t="str">
        <f t="shared" si="1"/>
        <v>PMM</v>
      </c>
      <c r="E75" s="217" t="str">
        <f t="shared" si="0"/>
        <v/>
      </c>
      <c r="F75" s="217" t="str">
        <f t="shared" si="0"/>
        <v/>
      </c>
      <c r="G75" s="30"/>
      <c r="H75" s="30"/>
      <c r="I75" s="30"/>
      <c r="J75" s="30"/>
      <c r="K75" s="110"/>
    </row>
    <row r="76" spans="2:11" ht="14.1" customHeight="1" x14ac:dyDescent="0.25">
      <c r="B76" s="264"/>
      <c r="C76" s="101"/>
      <c r="D76" s="1104" t="s">
        <v>489</v>
      </c>
      <c r="E76" s="1105"/>
      <c r="F76" s="1105"/>
      <c r="G76" s="1105"/>
      <c r="H76" s="1105"/>
      <c r="I76" s="1105"/>
      <c r="J76" s="1105"/>
      <c r="K76" s="1106"/>
    </row>
    <row r="77" spans="2:11" ht="14.1" customHeight="1" x14ac:dyDescent="0.25">
      <c r="B77" s="264"/>
      <c r="C77" s="101"/>
      <c r="D77" s="1110" t="s">
        <v>501</v>
      </c>
      <c r="E77" s="1111"/>
      <c r="F77" s="1111"/>
      <c r="G77" s="1111"/>
      <c r="H77" s="1111"/>
      <c r="I77" s="1111"/>
      <c r="J77" s="1111"/>
      <c r="K77" s="1112"/>
    </row>
    <row r="78" spans="2:11" ht="14.1" customHeight="1" thickBot="1" x14ac:dyDescent="0.3">
      <c r="B78" s="264"/>
      <c r="C78" s="101"/>
      <c r="D78" s="1101" t="s">
        <v>502</v>
      </c>
      <c r="E78" s="1102"/>
      <c r="F78" s="1102"/>
      <c r="G78" s="1102"/>
      <c r="H78" s="1102"/>
      <c r="I78" s="1102"/>
      <c r="J78" s="1102"/>
      <c r="K78" s="1103"/>
    </row>
    <row r="79" spans="2:11" ht="14.1" customHeight="1" thickBot="1" x14ac:dyDescent="0.3">
      <c r="B79" s="264"/>
      <c r="C79" s="256" t="s">
        <v>424</v>
      </c>
      <c r="D79" s="69" t="s">
        <v>480</v>
      </c>
      <c r="E79" s="69" t="s">
        <v>500</v>
      </c>
      <c r="F79" s="66" t="s">
        <v>482</v>
      </c>
      <c r="G79" s="66" t="s">
        <v>494</v>
      </c>
      <c r="H79" s="66" t="s">
        <v>495</v>
      </c>
      <c r="I79" s="66" t="s">
        <v>496</v>
      </c>
      <c r="J79" s="66" t="s">
        <v>497</v>
      </c>
      <c r="K79" s="112"/>
    </row>
    <row r="80" spans="2:11" ht="14.1" customHeight="1" thickBot="1" x14ac:dyDescent="0.3">
      <c r="B80" s="264"/>
      <c r="C80" s="2">
        <v>1</v>
      </c>
      <c r="D80" s="257" t="str">
        <f t="shared" ref="D80:F93" si="2">IF(ISBLANK(D62),"",D62)</f>
        <v>POMCA</v>
      </c>
      <c r="E80" s="257">
        <f t="shared" si="2"/>
        <v>2108</v>
      </c>
      <c r="F80" s="257" t="str">
        <f t="shared" si="2"/>
        <v>Río Yaguará</v>
      </c>
      <c r="G80" s="431" t="str">
        <f t="shared" ref="G80:J93" si="3">IFERROR(G62/G45,"N.A.")</f>
        <v>N.A.</v>
      </c>
      <c r="H80" s="258" t="str">
        <f t="shared" si="3"/>
        <v>N.A.</v>
      </c>
      <c r="I80" s="258" t="str">
        <f t="shared" si="3"/>
        <v>N.A.</v>
      </c>
      <c r="J80" s="258" t="str">
        <f t="shared" si="3"/>
        <v>N.A.</v>
      </c>
      <c r="K80" s="113"/>
    </row>
    <row r="81" spans="2:11" ht="14.1" customHeight="1" thickBot="1" x14ac:dyDescent="0.3">
      <c r="B81" s="264"/>
      <c r="C81" s="2">
        <v>2</v>
      </c>
      <c r="D81" s="257" t="str">
        <f t="shared" si="2"/>
        <v>PMM</v>
      </c>
      <c r="E81" s="257">
        <f t="shared" si="2"/>
        <v>2104107</v>
      </c>
      <c r="F81" s="257" t="str">
        <f t="shared" si="2"/>
        <v>Quebrada Yaguilga</v>
      </c>
      <c r="G81" s="431">
        <f t="shared" si="3"/>
        <v>1</v>
      </c>
      <c r="H81" s="258">
        <f t="shared" si="3"/>
        <v>1</v>
      </c>
      <c r="I81" s="258" t="str">
        <f t="shared" si="3"/>
        <v>N.A.</v>
      </c>
      <c r="J81" s="258" t="str">
        <f t="shared" si="3"/>
        <v>N.A.</v>
      </c>
      <c r="K81" s="113"/>
    </row>
    <row r="82" spans="2:11" ht="14.1" customHeight="1" thickBot="1" x14ac:dyDescent="0.3">
      <c r="B82" s="264"/>
      <c r="C82" s="2">
        <v>3</v>
      </c>
      <c r="D82" s="257" t="str">
        <f t="shared" si="2"/>
        <v>POMCA</v>
      </c>
      <c r="E82" s="257" t="str">
        <f t="shared" si="2"/>
        <v/>
      </c>
      <c r="F82" s="257" t="str">
        <f t="shared" si="2"/>
        <v/>
      </c>
      <c r="G82" s="258" t="str">
        <f t="shared" si="3"/>
        <v>N.A.</v>
      </c>
      <c r="H82" s="258" t="str">
        <f t="shared" si="3"/>
        <v>N.A.</v>
      </c>
      <c r="I82" s="258" t="str">
        <f t="shared" si="3"/>
        <v>N.A.</v>
      </c>
      <c r="J82" s="258" t="str">
        <f t="shared" si="3"/>
        <v>N.A.</v>
      </c>
      <c r="K82" s="113"/>
    </row>
    <row r="83" spans="2:11" ht="14.1" customHeight="1" thickBot="1" x14ac:dyDescent="0.3">
      <c r="B83" s="264"/>
      <c r="C83" s="2">
        <v>4</v>
      </c>
      <c r="D83" s="257" t="str">
        <f t="shared" si="2"/>
        <v>PMA</v>
      </c>
      <c r="E83" s="257" t="str">
        <f t="shared" si="2"/>
        <v/>
      </c>
      <c r="F83" s="257" t="str">
        <f t="shared" si="2"/>
        <v/>
      </c>
      <c r="G83" s="258" t="str">
        <f t="shared" si="3"/>
        <v>N.A.</v>
      </c>
      <c r="H83" s="258" t="str">
        <f t="shared" si="3"/>
        <v>N.A.</v>
      </c>
      <c r="I83" s="258" t="str">
        <f t="shared" si="3"/>
        <v>N.A.</v>
      </c>
      <c r="J83" s="258" t="str">
        <f t="shared" si="3"/>
        <v>N.A.</v>
      </c>
      <c r="K83" s="113"/>
    </row>
    <row r="84" spans="2:11" ht="14.1" customHeight="1" thickBot="1" x14ac:dyDescent="0.3">
      <c r="B84" s="264"/>
      <c r="C84" s="2">
        <v>5</v>
      </c>
      <c r="D84" s="257" t="str">
        <f t="shared" si="2"/>
        <v>PMA</v>
      </c>
      <c r="E84" s="257" t="str">
        <f t="shared" si="2"/>
        <v/>
      </c>
      <c r="F84" s="257" t="str">
        <f t="shared" si="2"/>
        <v/>
      </c>
      <c r="G84" s="258" t="str">
        <f t="shared" si="3"/>
        <v>N.A.</v>
      </c>
      <c r="H84" s="258" t="str">
        <f t="shared" si="3"/>
        <v>N.A.</v>
      </c>
      <c r="I84" s="258" t="str">
        <f t="shared" si="3"/>
        <v>N.A.</v>
      </c>
      <c r="J84" s="258" t="str">
        <f t="shared" si="3"/>
        <v>N.A.</v>
      </c>
      <c r="K84" s="113"/>
    </row>
    <row r="85" spans="2:11" ht="14.1" customHeight="1" thickBot="1" x14ac:dyDescent="0.3">
      <c r="B85" s="264"/>
      <c r="C85" s="2">
        <v>6</v>
      </c>
      <c r="D85" s="257" t="str">
        <f t="shared" si="2"/>
        <v>POMCA</v>
      </c>
      <c r="E85" s="257" t="str">
        <f t="shared" si="2"/>
        <v/>
      </c>
      <c r="F85" s="257" t="str">
        <f t="shared" si="2"/>
        <v/>
      </c>
      <c r="G85" s="258" t="str">
        <f t="shared" si="3"/>
        <v>N.A.</v>
      </c>
      <c r="H85" s="258" t="str">
        <f t="shared" si="3"/>
        <v>N.A.</v>
      </c>
      <c r="I85" s="258" t="str">
        <f t="shared" si="3"/>
        <v>N.A.</v>
      </c>
      <c r="J85" s="258" t="str">
        <f t="shared" si="3"/>
        <v>N.A.</v>
      </c>
      <c r="K85" s="114"/>
    </row>
    <row r="86" spans="2:11" ht="14.1" customHeight="1" thickBot="1" x14ac:dyDescent="0.3">
      <c r="B86" s="264"/>
      <c r="C86" s="2">
        <v>7</v>
      </c>
      <c r="D86" s="257" t="str">
        <f t="shared" si="2"/>
        <v>POMCA</v>
      </c>
      <c r="E86" s="257" t="str">
        <f t="shared" si="2"/>
        <v/>
      </c>
      <c r="F86" s="257" t="str">
        <f t="shared" si="2"/>
        <v/>
      </c>
      <c r="G86" s="258" t="str">
        <f t="shared" si="3"/>
        <v>N.A.</v>
      </c>
      <c r="H86" s="258" t="str">
        <f t="shared" si="3"/>
        <v>N.A.</v>
      </c>
      <c r="I86" s="258" t="str">
        <f t="shared" si="3"/>
        <v>N.A.</v>
      </c>
      <c r="J86" s="258" t="str">
        <f t="shared" si="3"/>
        <v>N.A.</v>
      </c>
      <c r="K86" s="113"/>
    </row>
    <row r="87" spans="2:11" ht="14.1" customHeight="1" thickBot="1" x14ac:dyDescent="0.3">
      <c r="B87" s="264"/>
      <c r="C87" s="2">
        <v>8</v>
      </c>
      <c r="D87" s="257" t="str">
        <f t="shared" si="2"/>
        <v>PMA</v>
      </c>
      <c r="E87" s="257" t="str">
        <f t="shared" si="2"/>
        <v/>
      </c>
      <c r="F87" s="257" t="str">
        <f t="shared" si="2"/>
        <v/>
      </c>
      <c r="G87" s="258" t="str">
        <f t="shared" si="3"/>
        <v>N.A.</v>
      </c>
      <c r="H87" s="258" t="str">
        <f t="shared" si="3"/>
        <v>N.A.</v>
      </c>
      <c r="I87" s="258" t="str">
        <f t="shared" si="3"/>
        <v>N.A.</v>
      </c>
      <c r="J87" s="258" t="str">
        <f t="shared" si="3"/>
        <v>N.A.</v>
      </c>
      <c r="K87" s="113"/>
    </row>
    <row r="88" spans="2:11" ht="14.1" customHeight="1" thickBot="1" x14ac:dyDescent="0.3">
      <c r="B88" s="264"/>
      <c r="C88" s="2">
        <v>9</v>
      </c>
      <c r="D88" s="257" t="str">
        <f t="shared" si="2"/>
        <v>PMA</v>
      </c>
      <c r="E88" s="257" t="str">
        <f t="shared" si="2"/>
        <v/>
      </c>
      <c r="F88" s="257" t="str">
        <f t="shared" si="2"/>
        <v/>
      </c>
      <c r="G88" s="258" t="str">
        <f t="shared" si="3"/>
        <v>N.A.</v>
      </c>
      <c r="H88" s="258" t="str">
        <f t="shared" si="3"/>
        <v>N.A.</v>
      </c>
      <c r="I88" s="258" t="str">
        <f t="shared" si="3"/>
        <v>N.A.</v>
      </c>
      <c r="J88" s="258" t="str">
        <f t="shared" si="3"/>
        <v>N.A.</v>
      </c>
      <c r="K88" s="113"/>
    </row>
    <row r="89" spans="2:11" ht="14.1" customHeight="1" thickBot="1" x14ac:dyDescent="0.3">
      <c r="B89" s="264"/>
      <c r="C89" s="2">
        <v>10</v>
      </c>
      <c r="D89" s="257" t="str">
        <f t="shared" si="2"/>
        <v>POMCA</v>
      </c>
      <c r="E89" s="257" t="str">
        <f t="shared" si="2"/>
        <v/>
      </c>
      <c r="F89" s="257" t="str">
        <f t="shared" si="2"/>
        <v/>
      </c>
      <c r="G89" s="258" t="str">
        <f t="shared" si="3"/>
        <v>N.A.</v>
      </c>
      <c r="H89" s="258" t="str">
        <f t="shared" si="3"/>
        <v>N.A.</v>
      </c>
      <c r="I89" s="258" t="str">
        <f t="shared" si="3"/>
        <v>N.A.</v>
      </c>
      <c r="J89" s="258" t="str">
        <f t="shared" si="3"/>
        <v>N.A.</v>
      </c>
      <c r="K89" s="114"/>
    </row>
    <row r="90" spans="2:11" ht="14.1" customHeight="1" thickBot="1" x14ac:dyDescent="0.3">
      <c r="B90" s="264"/>
      <c r="C90" s="2">
        <v>11</v>
      </c>
      <c r="D90" s="257" t="str">
        <f t="shared" si="2"/>
        <v>POMCA</v>
      </c>
      <c r="E90" s="257" t="str">
        <f t="shared" si="2"/>
        <v/>
      </c>
      <c r="F90" s="257" t="str">
        <f t="shared" si="2"/>
        <v/>
      </c>
      <c r="G90" s="258" t="str">
        <f t="shared" si="3"/>
        <v>N.A.</v>
      </c>
      <c r="H90" s="258" t="str">
        <f t="shared" si="3"/>
        <v>N.A.</v>
      </c>
      <c r="I90" s="258" t="str">
        <f t="shared" si="3"/>
        <v>N.A.</v>
      </c>
      <c r="J90" s="258" t="str">
        <f t="shared" si="3"/>
        <v>N.A.</v>
      </c>
      <c r="K90" s="113"/>
    </row>
    <row r="91" spans="2:11" ht="14.1" customHeight="1" thickBot="1" x14ac:dyDescent="0.3">
      <c r="B91" s="264"/>
      <c r="C91" s="2">
        <v>12</v>
      </c>
      <c r="D91" s="257" t="str">
        <f t="shared" si="2"/>
        <v>PMA</v>
      </c>
      <c r="E91" s="257" t="str">
        <f t="shared" si="2"/>
        <v/>
      </c>
      <c r="F91" s="257" t="str">
        <f t="shared" si="2"/>
        <v/>
      </c>
      <c r="G91" s="258" t="str">
        <f t="shared" si="3"/>
        <v>N.A.</v>
      </c>
      <c r="H91" s="258" t="str">
        <f t="shared" si="3"/>
        <v>N.A.</v>
      </c>
      <c r="I91" s="258" t="str">
        <f t="shared" si="3"/>
        <v>N.A.</v>
      </c>
      <c r="J91" s="258" t="str">
        <f t="shared" si="3"/>
        <v>N.A.</v>
      </c>
      <c r="K91" s="113"/>
    </row>
    <row r="92" spans="2:11" ht="14.1" customHeight="1" thickBot="1" x14ac:dyDescent="0.3">
      <c r="B92" s="264"/>
      <c r="C92" s="2">
        <v>13</v>
      </c>
      <c r="D92" s="257" t="str">
        <f t="shared" si="2"/>
        <v>PMA</v>
      </c>
      <c r="E92" s="257" t="str">
        <f t="shared" si="2"/>
        <v/>
      </c>
      <c r="F92" s="257" t="str">
        <f t="shared" si="2"/>
        <v/>
      </c>
      <c r="G92" s="258" t="str">
        <f t="shared" si="3"/>
        <v>N.A.</v>
      </c>
      <c r="H92" s="258" t="str">
        <f t="shared" si="3"/>
        <v>N.A.</v>
      </c>
      <c r="I92" s="258" t="str">
        <f t="shared" si="3"/>
        <v>N.A.</v>
      </c>
      <c r="J92" s="258" t="str">
        <f t="shared" si="3"/>
        <v>N.A.</v>
      </c>
      <c r="K92" s="113"/>
    </row>
    <row r="93" spans="2:11" ht="14.1" customHeight="1" thickBot="1" x14ac:dyDescent="0.3">
      <c r="B93" s="264"/>
      <c r="C93" s="2">
        <v>14</v>
      </c>
      <c r="D93" s="257" t="str">
        <f t="shared" si="2"/>
        <v>PMM</v>
      </c>
      <c r="E93" s="257" t="str">
        <f t="shared" si="2"/>
        <v/>
      </c>
      <c r="F93" s="257" t="str">
        <f t="shared" si="2"/>
        <v/>
      </c>
      <c r="G93" s="258" t="str">
        <f t="shared" si="3"/>
        <v>N.A.</v>
      </c>
      <c r="H93" s="258" t="str">
        <f t="shared" si="3"/>
        <v>N.A.</v>
      </c>
      <c r="I93" s="258" t="str">
        <f t="shared" si="3"/>
        <v>N.A.</v>
      </c>
      <c r="J93" s="258" t="str">
        <f t="shared" si="3"/>
        <v>N.A.</v>
      </c>
      <c r="K93" s="114"/>
    </row>
    <row r="94" spans="2:11" ht="14.1" customHeight="1" x14ac:dyDescent="0.25">
      <c r="B94" s="264"/>
      <c r="C94" s="101"/>
      <c r="D94" s="1116"/>
      <c r="E94" s="1117"/>
      <c r="F94" s="1117"/>
      <c r="G94" s="1117"/>
      <c r="H94" s="1117"/>
      <c r="I94" s="1117"/>
      <c r="J94" s="1117"/>
      <c r="K94" s="1118"/>
    </row>
    <row r="95" spans="2:11" ht="14.1" customHeight="1" thickBot="1" x14ac:dyDescent="0.3">
      <c r="B95" s="264"/>
      <c r="C95" s="101"/>
      <c r="D95" s="1101" t="s">
        <v>503</v>
      </c>
      <c r="E95" s="1102"/>
      <c r="F95" s="1102"/>
      <c r="G95" s="1102"/>
      <c r="H95" s="1102"/>
      <c r="I95" s="1102"/>
      <c r="J95" s="1102"/>
      <c r="K95" s="1103"/>
    </row>
    <row r="96" spans="2:11" ht="14.1" customHeight="1" thickBot="1" x14ac:dyDescent="0.3">
      <c r="B96" s="264"/>
      <c r="C96" s="259" t="s">
        <v>424</v>
      </c>
      <c r="D96" s="66" t="s">
        <v>504</v>
      </c>
      <c r="E96" s="66" t="s">
        <v>505</v>
      </c>
      <c r="F96" s="66"/>
      <c r="G96" s="583" t="s">
        <v>494</v>
      </c>
      <c r="H96" s="583" t="s">
        <v>495</v>
      </c>
      <c r="I96" s="583" t="s">
        <v>496</v>
      </c>
      <c r="J96" s="583" t="s">
        <v>497</v>
      </c>
      <c r="K96" s="112"/>
    </row>
    <row r="97" spans="2:11" ht="14.1" customHeight="1" thickBot="1" x14ac:dyDescent="0.3">
      <c r="B97" s="264"/>
      <c r="C97" s="98">
        <v>1</v>
      </c>
      <c r="D97" s="40" t="s">
        <v>506</v>
      </c>
      <c r="E97" s="154">
        <v>0</v>
      </c>
      <c r="F97" s="31"/>
      <c r="G97" s="432">
        <f ca="1">IFERROR(AVERAGEIF($D$80:$J$93,"POMCA",G$80:G$93),0)</f>
        <v>0</v>
      </c>
      <c r="H97" s="432">
        <f ca="1">IFERROR(AVERAGEIF($D$80:$J$93,"POMCA",H$80:H$93),0)</f>
        <v>0</v>
      </c>
      <c r="I97" s="152">
        <f ca="1">IFERROR(AVERAGEIF($D$80:$J$93,"POMCA",I$80:I$93),0)</f>
        <v>0</v>
      </c>
      <c r="J97" s="152">
        <f ca="1">IFERROR(AVERAGEIF($D$80:$J$93,"POMCA",J$80:J$93),0)</f>
        <v>0</v>
      </c>
      <c r="K97" s="110"/>
    </row>
    <row r="98" spans="2:11" ht="14.1" customHeight="1" thickBot="1" x14ac:dyDescent="0.3">
      <c r="B98" s="264"/>
      <c r="C98" s="98">
        <v>2</v>
      </c>
      <c r="D98" s="40" t="s">
        <v>487</v>
      </c>
      <c r="E98" s="154"/>
      <c r="F98" s="31"/>
      <c r="G98" s="152">
        <f ca="1">IFERROR(AVERAGEIF($D$80:$J$93,"PMA",G$80:G$93),0)</f>
        <v>0</v>
      </c>
      <c r="H98" s="152">
        <f ca="1">IFERROR(AVERAGEIF($D$80:$J$93,"PMA",H$80:H$93),0)</f>
        <v>0</v>
      </c>
      <c r="I98" s="152">
        <f ca="1">IFERROR(AVERAGEIF($D$80:$J$93,"PMA",I$80:I$93),0)</f>
        <v>0</v>
      </c>
      <c r="J98" s="152">
        <f ca="1">IFERROR(AVERAGEIF($D$80:$J$93,"PMA",J$80:J$93),0)</f>
        <v>0</v>
      </c>
      <c r="K98" s="110"/>
    </row>
    <row r="99" spans="2:11" ht="14.1" customHeight="1" thickBot="1" x14ac:dyDescent="0.3">
      <c r="B99" s="264"/>
      <c r="C99" s="98">
        <v>3</v>
      </c>
      <c r="D99" s="40" t="s">
        <v>488</v>
      </c>
      <c r="E99" s="154">
        <v>1</v>
      </c>
      <c r="F99" s="31"/>
      <c r="G99" s="152">
        <f ca="1">IFERROR(AVERAGEIF($D$80:$J$93,"PMM",G$80:G$93),0)</f>
        <v>1</v>
      </c>
      <c r="H99" s="152">
        <f ca="1">IFERROR(AVERAGEIF($D$80:$J$93,"PMM",H$80:H$93),0)</f>
        <v>1</v>
      </c>
      <c r="I99" s="152">
        <f ca="1">IFERROR(AVERAGEIF($D$80:$J$93,"PMM",I$80:I$93),0)</f>
        <v>0</v>
      </c>
      <c r="J99" s="152">
        <f ca="1">IFERROR(AVERAGEIF($D$80:$J$93,"PMM",J$80:J$93),0)</f>
        <v>0</v>
      </c>
      <c r="K99" s="110"/>
    </row>
    <row r="100" spans="2:11" ht="14.1" customHeight="1" thickBot="1" x14ac:dyDescent="0.3">
      <c r="B100" s="264"/>
      <c r="D100" s="1126">
        <f>Formulas!$D$5</f>
        <v>1</v>
      </c>
      <c r="E100" s="1127"/>
      <c r="F100" s="371" t="s">
        <v>507</v>
      </c>
      <c r="G100" s="433">
        <f ca="1">Formulas!E5</f>
        <v>1</v>
      </c>
      <c r="H100" s="190">
        <f ca="1">Formulas!F5</f>
        <v>1</v>
      </c>
      <c r="I100" s="190" t="str">
        <f ca="1">Formulas!G5</f>
        <v>N.A.</v>
      </c>
      <c r="J100" s="190" t="str">
        <f ca="1">Formulas!H5</f>
        <v>N.A.</v>
      </c>
      <c r="K100" s="111"/>
    </row>
    <row r="101" spans="2:11" ht="14.1" customHeight="1" x14ac:dyDescent="0.25">
      <c r="B101" s="264"/>
      <c r="C101" s="101"/>
      <c r="D101" s="1128"/>
      <c r="E101" s="1129"/>
      <c r="F101" s="1129"/>
      <c r="G101" s="1129"/>
      <c r="H101" s="1129"/>
      <c r="I101" s="1129"/>
      <c r="J101" s="1129"/>
      <c r="K101" s="1130"/>
    </row>
    <row r="102" spans="2:11" ht="14.1" customHeight="1" x14ac:dyDescent="0.25">
      <c r="B102" s="264"/>
      <c r="C102" s="101"/>
      <c r="D102" s="1110" t="s">
        <v>508</v>
      </c>
      <c r="E102" s="1111"/>
      <c r="F102" s="1111"/>
      <c r="G102" s="1111"/>
      <c r="H102" s="1111"/>
      <c r="I102" s="1111"/>
      <c r="J102" s="1111"/>
      <c r="K102" s="1112"/>
    </row>
    <row r="103" spans="2:11" ht="14.1" customHeight="1" thickBot="1" x14ac:dyDescent="0.3">
      <c r="B103" s="71"/>
      <c r="C103" s="105"/>
      <c r="D103" s="239"/>
      <c r="E103" s="123"/>
      <c r="F103" s="123"/>
      <c r="G103" s="123"/>
      <c r="H103" s="123"/>
      <c r="I103" s="123"/>
      <c r="J103" s="123"/>
      <c r="K103" s="39"/>
    </row>
    <row r="104" spans="2:11" ht="14.1" customHeight="1" thickBot="1" x14ac:dyDescent="0.3">
      <c r="B104" s="71" t="s">
        <v>509</v>
      </c>
      <c r="C104" s="105"/>
      <c r="D104" s="1131" t="s">
        <v>510</v>
      </c>
      <c r="E104" s="1132"/>
      <c r="F104" s="1132"/>
      <c r="G104" s="1132"/>
      <c r="H104" s="1132"/>
      <c r="I104" s="1132"/>
      <c r="J104" s="1132"/>
      <c r="K104" s="1133"/>
    </row>
    <row r="105" spans="2:11" ht="39" customHeight="1" thickBot="1" x14ac:dyDescent="0.3">
      <c r="B105" s="71" t="s">
        <v>511</v>
      </c>
      <c r="C105" s="105"/>
      <c r="D105" s="1131" t="s">
        <v>512</v>
      </c>
      <c r="E105" s="1132"/>
      <c r="F105" s="1132"/>
      <c r="G105" s="1132"/>
      <c r="H105" s="1132"/>
      <c r="I105" s="1132"/>
      <c r="J105" s="1132"/>
      <c r="K105" s="1133"/>
    </row>
    <row r="106" spans="2:11" ht="15.75" thickBot="1" x14ac:dyDescent="0.3">
      <c r="B106" s="1"/>
      <c r="C106" s="74"/>
      <c r="D106" s="5"/>
      <c r="E106" s="5"/>
      <c r="F106" s="5"/>
      <c r="G106" s="5"/>
      <c r="H106" s="5"/>
      <c r="I106" s="5"/>
      <c r="J106" s="5"/>
      <c r="K106" s="5"/>
    </row>
    <row r="107" spans="2:11" ht="24" customHeight="1" thickBot="1" x14ac:dyDescent="0.3">
      <c r="B107" s="1119" t="s">
        <v>513</v>
      </c>
      <c r="C107" s="1120"/>
      <c r="D107" s="1120"/>
      <c r="E107" s="1121"/>
      <c r="F107" s="5"/>
      <c r="G107" s="5"/>
      <c r="H107" s="5"/>
      <c r="I107" s="5"/>
      <c r="J107" s="5"/>
      <c r="K107" s="5"/>
    </row>
    <row r="108" spans="2:11" ht="15.75" thickBot="1" x14ac:dyDescent="0.3">
      <c r="B108" s="1122">
        <v>1</v>
      </c>
      <c r="C108" s="92"/>
      <c r="D108" s="47" t="s">
        <v>514</v>
      </c>
      <c r="E108" s="514" t="s">
        <v>1701</v>
      </c>
      <c r="F108" s="5"/>
      <c r="G108" s="5"/>
      <c r="H108" s="5"/>
      <c r="I108" s="5"/>
      <c r="J108" s="5"/>
      <c r="K108" s="5"/>
    </row>
    <row r="109" spans="2:11" ht="36.75" thickBot="1" x14ac:dyDescent="0.3">
      <c r="B109" s="1123"/>
      <c r="C109" s="92"/>
      <c r="D109" s="39" t="s">
        <v>7</v>
      </c>
      <c r="E109" s="514" t="s">
        <v>1653</v>
      </c>
      <c r="F109" s="5"/>
      <c r="G109" s="5"/>
      <c r="H109" s="5"/>
      <c r="I109" s="5"/>
      <c r="J109" s="5"/>
      <c r="K109" s="5"/>
    </row>
    <row r="110" spans="2:11" ht="36.75" thickBot="1" x14ac:dyDescent="0.3">
      <c r="B110" s="1123"/>
      <c r="C110" s="92"/>
      <c r="D110" s="39" t="s">
        <v>515</v>
      </c>
      <c r="E110" s="514" t="s">
        <v>1702</v>
      </c>
      <c r="F110" s="5"/>
      <c r="G110" s="5"/>
      <c r="H110" s="5"/>
      <c r="I110" s="5"/>
      <c r="J110" s="5"/>
      <c r="K110" s="5"/>
    </row>
    <row r="111" spans="2:11" ht="36.75" thickBot="1" x14ac:dyDescent="0.3">
      <c r="B111" s="1123"/>
      <c r="C111" s="92"/>
      <c r="D111" s="39" t="s">
        <v>9</v>
      </c>
      <c r="E111" s="514" t="s">
        <v>1703</v>
      </c>
      <c r="F111" s="5"/>
      <c r="G111" s="5"/>
      <c r="H111" s="5"/>
      <c r="I111" s="5"/>
      <c r="J111" s="5"/>
      <c r="K111" s="5"/>
    </row>
    <row r="112" spans="2:11" ht="30.75" thickBot="1" x14ac:dyDescent="0.3">
      <c r="B112" s="1123"/>
      <c r="C112" s="92"/>
      <c r="D112" s="39" t="s">
        <v>11</v>
      </c>
      <c r="E112" s="515" t="s">
        <v>1704</v>
      </c>
      <c r="F112" s="5"/>
      <c r="G112" s="5"/>
      <c r="H112" s="5"/>
      <c r="I112" s="5"/>
      <c r="J112" s="5"/>
      <c r="K112" s="5"/>
    </row>
    <row r="113" spans="2:11" ht="15.75" thickBot="1" x14ac:dyDescent="0.3">
      <c r="B113" s="1123"/>
      <c r="C113" s="92"/>
      <c r="D113" s="39" t="s">
        <v>13</v>
      </c>
      <c r="E113" s="514">
        <v>3138863436</v>
      </c>
      <c r="F113" s="5"/>
      <c r="G113" s="5"/>
      <c r="H113" s="5"/>
      <c r="I113" s="5"/>
      <c r="J113" s="5"/>
      <c r="K113" s="5"/>
    </row>
    <row r="114" spans="2:11" ht="15.75" thickBot="1" x14ac:dyDescent="0.3">
      <c r="B114" s="1124"/>
      <c r="C114" s="2"/>
      <c r="D114" s="39" t="s">
        <v>516</v>
      </c>
      <c r="E114" s="514" t="s">
        <v>1705</v>
      </c>
      <c r="F114" s="5"/>
      <c r="G114" s="5"/>
      <c r="H114" s="5"/>
      <c r="I114" s="5"/>
      <c r="J114" s="5"/>
      <c r="K114" s="5"/>
    </row>
    <row r="115" spans="2:11" ht="15.75" thickBot="1" x14ac:dyDescent="0.3">
      <c r="B115" s="1"/>
      <c r="C115" s="74"/>
      <c r="D115" s="5"/>
      <c r="E115" s="5"/>
      <c r="F115" s="5"/>
      <c r="G115" s="5"/>
      <c r="H115" s="5"/>
      <c r="I115" s="5"/>
      <c r="J115" s="5"/>
      <c r="K115" s="5"/>
    </row>
    <row r="116" spans="2:11" ht="15" customHeight="1" thickBot="1" x14ac:dyDescent="0.3">
      <c r="B116" s="1119" t="s">
        <v>517</v>
      </c>
      <c r="C116" s="1120"/>
      <c r="D116" s="1120"/>
      <c r="E116" s="1121"/>
      <c r="F116" s="5"/>
      <c r="G116" s="5"/>
      <c r="H116" s="5"/>
      <c r="I116" s="5"/>
      <c r="J116" s="5"/>
      <c r="K116" s="5"/>
    </row>
    <row r="117" spans="2:11" ht="15.75" thickBot="1" x14ac:dyDescent="0.3">
      <c r="B117" s="1122">
        <v>1</v>
      </c>
      <c r="C117" s="92"/>
      <c r="D117" s="47" t="s">
        <v>514</v>
      </c>
      <c r="E117" s="33" t="s">
        <v>518</v>
      </c>
      <c r="F117" s="5"/>
      <c r="G117" s="5"/>
      <c r="H117" s="5"/>
      <c r="I117" s="5"/>
      <c r="J117" s="5"/>
      <c r="K117" s="5"/>
    </row>
    <row r="118" spans="2:11" ht="15.75" thickBot="1" x14ac:dyDescent="0.3">
      <c r="B118" s="1123"/>
      <c r="C118" s="92"/>
      <c r="D118" s="39" t="s">
        <v>7</v>
      </c>
      <c r="E118" s="33" t="s">
        <v>519</v>
      </c>
      <c r="F118" s="5"/>
      <c r="G118" s="5"/>
      <c r="H118" s="5"/>
      <c r="I118" s="5"/>
      <c r="J118" s="5"/>
      <c r="K118" s="5"/>
    </row>
    <row r="119" spans="2:11" ht="15.75" thickBot="1" x14ac:dyDescent="0.3">
      <c r="B119" s="1123"/>
      <c r="C119" s="92"/>
      <c r="D119" s="39" t="s">
        <v>515</v>
      </c>
      <c r="E119" s="162"/>
      <c r="F119" s="5"/>
      <c r="G119" s="5"/>
      <c r="H119" s="5"/>
      <c r="I119" s="5"/>
      <c r="J119" s="5"/>
      <c r="K119" s="5"/>
    </row>
    <row r="120" spans="2:11" ht="15.75" thickBot="1" x14ac:dyDescent="0.3">
      <c r="B120" s="1123"/>
      <c r="C120" s="92"/>
      <c r="D120" s="39" t="s">
        <v>9</v>
      </c>
      <c r="E120" s="162"/>
      <c r="F120" s="5"/>
      <c r="G120" s="5"/>
      <c r="H120" s="5"/>
      <c r="I120" s="5"/>
      <c r="J120" s="5"/>
      <c r="K120" s="5"/>
    </row>
    <row r="121" spans="2:11" ht="15.75" thickBot="1" x14ac:dyDescent="0.3">
      <c r="B121" s="1123"/>
      <c r="C121" s="92"/>
      <c r="D121" s="39" t="s">
        <v>11</v>
      </c>
      <c r="E121" s="162"/>
      <c r="F121" s="5"/>
      <c r="G121" s="5"/>
      <c r="H121" s="5"/>
      <c r="I121" s="5"/>
      <c r="J121" s="5"/>
      <c r="K121" s="5"/>
    </row>
    <row r="122" spans="2:11" ht="15.75" thickBot="1" x14ac:dyDescent="0.3">
      <c r="B122" s="1123"/>
      <c r="C122" s="92"/>
      <c r="D122" s="39" t="s">
        <v>13</v>
      </c>
      <c r="E122" s="162"/>
      <c r="F122" s="5"/>
      <c r="G122" s="5"/>
      <c r="H122" s="5"/>
      <c r="I122" s="5"/>
      <c r="J122" s="5"/>
      <c r="K122" s="5"/>
    </row>
    <row r="123" spans="2:11" ht="15.75" thickBot="1" x14ac:dyDescent="0.3">
      <c r="B123" s="1124"/>
      <c r="C123" s="2"/>
      <c r="D123" s="39" t="s">
        <v>516</v>
      </c>
      <c r="E123" s="162"/>
      <c r="F123" s="5"/>
      <c r="G123" s="5"/>
      <c r="H123" s="5"/>
      <c r="I123" s="5"/>
      <c r="J123" s="5"/>
      <c r="K123" s="5"/>
    </row>
    <row r="124" spans="2:11" ht="15.75" thickBot="1" x14ac:dyDescent="0.3">
      <c r="B124" s="1"/>
      <c r="C124" s="74"/>
      <c r="D124" s="5"/>
      <c r="E124" s="5"/>
      <c r="F124" s="5"/>
      <c r="G124" s="5"/>
      <c r="H124" s="5"/>
      <c r="I124" s="5"/>
      <c r="J124" s="5"/>
      <c r="K124" s="5"/>
    </row>
    <row r="125" spans="2:11" ht="15" customHeight="1" thickBot="1" x14ac:dyDescent="0.3">
      <c r="B125" s="117" t="s">
        <v>520</v>
      </c>
      <c r="C125" s="118"/>
      <c r="D125" s="118"/>
      <c r="E125" s="260"/>
      <c r="G125" s="5"/>
      <c r="H125" s="5"/>
      <c r="I125" s="5"/>
      <c r="J125" s="5"/>
      <c r="K125" s="5"/>
    </row>
    <row r="126" spans="2:11" ht="24.75" thickBot="1" x14ac:dyDescent="0.3">
      <c r="B126" s="46" t="s">
        <v>521</v>
      </c>
      <c r="C126" s="39" t="s">
        <v>522</v>
      </c>
      <c r="D126" s="123" t="s">
        <v>523</v>
      </c>
      <c r="E126" s="246" t="s">
        <v>524</v>
      </c>
      <c r="F126" s="5"/>
      <c r="G126" s="5"/>
      <c r="H126" s="5"/>
      <c r="I126" s="5"/>
      <c r="J126" s="5"/>
    </row>
    <row r="127" spans="2:11" ht="96.75" thickBot="1" x14ac:dyDescent="0.3">
      <c r="B127" s="48">
        <v>42401</v>
      </c>
      <c r="C127" s="39">
        <v>1</v>
      </c>
      <c r="D127" s="67" t="s">
        <v>525</v>
      </c>
      <c r="E127" s="39"/>
      <c r="F127" s="5"/>
      <c r="G127" s="5"/>
      <c r="H127" s="5"/>
      <c r="I127" s="5"/>
      <c r="J127" s="5"/>
    </row>
    <row r="128" spans="2:11" ht="15.75" thickBot="1" x14ac:dyDescent="0.3">
      <c r="B128" s="3"/>
      <c r="C128" s="93"/>
      <c r="D128" s="5"/>
      <c r="E128" s="5"/>
      <c r="F128" s="5"/>
      <c r="G128" s="5"/>
      <c r="H128" s="5"/>
      <c r="I128" s="5"/>
      <c r="J128" s="5"/>
      <c r="K128" s="5"/>
    </row>
    <row r="129" spans="2:11" x14ac:dyDescent="0.25">
      <c r="B129" s="127" t="s">
        <v>428</v>
      </c>
      <c r="C129" s="94"/>
      <c r="D129" s="5"/>
      <c r="E129" s="5"/>
      <c r="F129" s="5"/>
      <c r="G129" s="5"/>
      <c r="H129" s="5"/>
      <c r="I129" s="5"/>
      <c r="J129" s="5"/>
      <c r="K129" s="5"/>
    </row>
    <row r="130" spans="2:11" x14ac:dyDescent="0.25">
      <c r="B130" s="1125"/>
      <c r="C130" s="1125"/>
      <c r="D130" s="1125"/>
      <c r="E130" s="1125"/>
      <c r="F130" s="1125"/>
      <c r="G130" s="5"/>
      <c r="H130" s="5"/>
      <c r="I130" s="5"/>
      <c r="J130" s="5"/>
      <c r="K130" s="5"/>
    </row>
    <row r="131" spans="2:11" ht="44.1" customHeight="1" x14ac:dyDescent="0.25">
      <c r="B131" s="1125"/>
      <c r="C131" s="1125"/>
      <c r="D131" s="1125"/>
      <c r="E131" s="1125"/>
      <c r="F131" s="1125"/>
      <c r="G131" s="5"/>
      <c r="H131" s="5"/>
      <c r="I131" s="5"/>
      <c r="J131" s="5"/>
      <c r="K131" s="5"/>
    </row>
    <row r="132" spans="2:11" x14ac:dyDescent="0.25">
      <c r="B132" s="1"/>
      <c r="C132" s="74"/>
      <c r="D132" s="5"/>
      <c r="E132" s="5"/>
      <c r="F132" s="5"/>
      <c r="G132" s="5"/>
      <c r="H132" s="5"/>
      <c r="I132" s="5"/>
      <c r="J132" s="5"/>
      <c r="K132" s="5"/>
    </row>
    <row r="133" spans="2:11" ht="15.75" thickBot="1" x14ac:dyDescent="0.3">
      <c r="B133" s="36"/>
      <c r="C133" s="86"/>
      <c r="D133" s="5"/>
      <c r="E133" s="5"/>
      <c r="F133" s="5"/>
      <c r="G133" s="5"/>
      <c r="H133" s="5"/>
      <c r="I133" s="5"/>
      <c r="J133" s="5"/>
      <c r="K133" s="5"/>
    </row>
    <row r="134" spans="2:11" ht="15.75" thickBot="1" x14ac:dyDescent="0.3">
      <c r="B134" s="261" t="s">
        <v>526</v>
      </c>
      <c r="C134" s="95"/>
      <c r="D134" s="5"/>
      <c r="E134" s="5"/>
      <c r="F134" s="5"/>
      <c r="G134" s="5"/>
      <c r="H134" s="5"/>
      <c r="I134" s="5"/>
      <c r="J134" s="5"/>
      <c r="K134" s="5"/>
    </row>
    <row r="135" spans="2:11" ht="15.75" thickBot="1" x14ac:dyDescent="0.3">
      <c r="B135" s="36"/>
      <c r="C135" s="86"/>
      <c r="D135" s="5"/>
      <c r="E135" s="5"/>
      <c r="F135" s="5"/>
      <c r="G135" s="5"/>
      <c r="H135" s="5"/>
      <c r="I135" s="5"/>
      <c r="J135" s="5"/>
      <c r="K135" s="5"/>
    </row>
    <row r="136" spans="2:11" ht="15.75" thickBot="1" x14ac:dyDescent="0.3">
      <c r="B136" s="51" t="s">
        <v>527</v>
      </c>
      <c r="C136" s="226"/>
      <c r="D136" s="1131" t="s">
        <v>528</v>
      </c>
      <c r="E136" s="1132"/>
      <c r="F136" s="1133"/>
      <c r="G136" s="5"/>
      <c r="H136" s="5"/>
      <c r="I136" s="5"/>
      <c r="J136" s="5"/>
      <c r="K136" s="5"/>
    </row>
    <row r="137" spans="2:11" x14ac:dyDescent="0.25">
      <c r="B137" s="1122" t="s">
        <v>529</v>
      </c>
      <c r="C137" s="87"/>
      <c r="D137" s="1116" t="s">
        <v>530</v>
      </c>
      <c r="E137" s="1117"/>
      <c r="F137" s="1118"/>
      <c r="G137" s="5"/>
      <c r="H137" s="5"/>
      <c r="I137" s="5"/>
      <c r="J137" s="5"/>
      <c r="K137" s="5"/>
    </row>
    <row r="138" spans="2:11" x14ac:dyDescent="0.25">
      <c r="B138" s="1123"/>
      <c r="C138" s="90"/>
      <c r="D138" s="1110" t="s">
        <v>531</v>
      </c>
      <c r="E138" s="1111"/>
      <c r="F138" s="1112"/>
      <c r="G138" s="5"/>
      <c r="H138" s="5"/>
      <c r="I138" s="5"/>
      <c r="J138" s="5"/>
      <c r="K138" s="5"/>
    </row>
    <row r="139" spans="2:11" x14ac:dyDescent="0.25">
      <c r="B139" s="1123"/>
      <c r="C139" s="90"/>
      <c r="D139" s="1110" t="s">
        <v>532</v>
      </c>
      <c r="E139" s="1111"/>
      <c r="F139" s="1112"/>
      <c r="G139" s="5"/>
      <c r="H139" s="5"/>
      <c r="I139" s="5"/>
      <c r="J139" s="5"/>
      <c r="K139" s="5"/>
    </row>
    <row r="140" spans="2:11" x14ac:dyDescent="0.25">
      <c r="B140" s="1123"/>
      <c r="C140" s="90"/>
      <c r="D140" s="1107" t="s">
        <v>533</v>
      </c>
      <c r="E140" s="1108"/>
      <c r="F140" s="1109"/>
      <c r="G140" s="5"/>
      <c r="H140" s="5"/>
      <c r="I140" s="5"/>
      <c r="J140" s="5"/>
      <c r="K140" s="5"/>
    </row>
    <row r="141" spans="2:11" x14ac:dyDescent="0.25">
      <c r="B141" s="1123"/>
      <c r="C141" s="90"/>
      <c r="D141" s="1110" t="s">
        <v>534</v>
      </c>
      <c r="E141" s="1111"/>
      <c r="F141" s="1112"/>
      <c r="G141" s="5"/>
      <c r="H141" s="5"/>
      <c r="I141" s="5"/>
      <c r="J141" s="5"/>
      <c r="K141" s="5"/>
    </row>
    <row r="142" spans="2:11" x14ac:dyDescent="0.25">
      <c r="B142" s="1123"/>
      <c r="C142" s="90"/>
      <c r="D142" s="1110" t="s">
        <v>535</v>
      </c>
      <c r="E142" s="1111"/>
      <c r="F142" s="1112"/>
      <c r="G142" s="5"/>
      <c r="H142" s="5"/>
      <c r="I142" s="5"/>
      <c r="J142" s="5"/>
      <c r="K142" s="5"/>
    </row>
    <row r="143" spans="2:11" x14ac:dyDescent="0.25">
      <c r="B143" s="1123"/>
      <c r="C143" s="90"/>
      <c r="D143" s="1110" t="s">
        <v>536</v>
      </c>
      <c r="E143" s="1111"/>
      <c r="F143" s="1112"/>
      <c r="G143" s="5"/>
      <c r="H143" s="5"/>
      <c r="I143" s="5"/>
      <c r="J143" s="5"/>
      <c r="K143" s="5"/>
    </row>
    <row r="144" spans="2:11" x14ac:dyDescent="0.25">
      <c r="B144" s="1123"/>
      <c r="C144" s="90"/>
      <c r="D144" s="1110" t="s">
        <v>537</v>
      </c>
      <c r="E144" s="1111"/>
      <c r="F144" s="1112"/>
      <c r="G144" s="5"/>
      <c r="H144" s="5"/>
      <c r="I144" s="5"/>
      <c r="J144" s="5"/>
      <c r="K144" s="5"/>
    </row>
    <row r="145" spans="2:11" x14ac:dyDescent="0.25">
      <c r="B145" s="1123"/>
      <c r="C145" s="90"/>
      <c r="D145" s="1107" t="s">
        <v>538</v>
      </c>
      <c r="E145" s="1108"/>
      <c r="F145" s="1109"/>
      <c r="G145" s="5"/>
      <c r="H145" s="5"/>
      <c r="I145" s="5"/>
      <c r="J145" s="5"/>
      <c r="K145" s="5"/>
    </row>
    <row r="146" spans="2:11" x14ac:dyDescent="0.25">
      <c r="B146" s="1123"/>
      <c r="C146" s="90"/>
      <c r="D146" s="1110" t="s">
        <v>539</v>
      </c>
      <c r="E146" s="1111"/>
      <c r="F146" s="1112"/>
      <c r="G146" s="5"/>
      <c r="H146" s="5"/>
      <c r="I146" s="5"/>
      <c r="J146" s="5"/>
      <c r="K146" s="5"/>
    </row>
    <row r="147" spans="2:11" x14ac:dyDescent="0.25">
      <c r="B147" s="1123"/>
      <c r="C147" s="90"/>
      <c r="D147" s="1110" t="s">
        <v>540</v>
      </c>
      <c r="E147" s="1111"/>
      <c r="F147" s="1112"/>
      <c r="G147" s="5"/>
      <c r="H147" s="5"/>
      <c r="I147" s="5"/>
      <c r="J147" s="5"/>
      <c r="K147" s="5"/>
    </row>
    <row r="148" spans="2:11" ht="15.75" thickBot="1" x14ac:dyDescent="0.3">
      <c r="B148" s="1124"/>
      <c r="C148" s="91"/>
      <c r="D148" s="1134" t="s">
        <v>541</v>
      </c>
      <c r="E148" s="1135"/>
      <c r="F148" s="1136"/>
      <c r="G148" s="5"/>
      <c r="H148" s="5"/>
      <c r="I148" s="5"/>
      <c r="J148" s="5"/>
      <c r="K148" s="5"/>
    </row>
    <row r="149" spans="2:11" ht="24.75" thickBot="1" x14ac:dyDescent="0.3">
      <c r="B149" s="46" t="s">
        <v>542</v>
      </c>
      <c r="C149" s="91"/>
      <c r="D149" s="1131"/>
      <c r="E149" s="1132"/>
      <c r="F149" s="1133"/>
      <c r="G149" s="5"/>
      <c r="H149" s="5"/>
      <c r="I149" s="5"/>
      <c r="J149" s="5"/>
      <c r="K149" s="5"/>
    </row>
    <row r="150" spans="2:11" x14ac:dyDescent="0.25">
      <c r="B150" s="1122" t="s">
        <v>543</v>
      </c>
      <c r="C150" s="87"/>
      <c r="D150" s="1104" t="s">
        <v>544</v>
      </c>
      <c r="E150" s="1105"/>
      <c r="F150" s="1106"/>
      <c r="G150" s="5"/>
      <c r="H150" s="5"/>
      <c r="I150" s="5"/>
      <c r="J150" s="5"/>
      <c r="K150" s="5"/>
    </row>
    <row r="151" spans="2:11" x14ac:dyDescent="0.25">
      <c r="B151" s="1123"/>
      <c r="C151" s="90"/>
      <c r="D151" s="1107" t="s">
        <v>545</v>
      </c>
      <c r="E151" s="1108"/>
      <c r="F151" s="1109"/>
      <c r="G151" s="5"/>
      <c r="H151" s="5"/>
      <c r="I151" s="5"/>
      <c r="J151" s="5"/>
      <c r="K151" s="5"/>
    </row>
    <row r="152" spans="2:11" x14ac:dyDescent="0.25">
      <c r="B152" s="1123"/>
      <c r="C152" s="90"/>
      <c r="D152" s="1110" t="s">
        <v>546</v>
      </c>
      <c r="E152" s="1111"/>
      <c r="F152" s="1112"/>
      <c r="G152" s="5"/>
      <c r="H152" s="5"/>
      <c r="I152" s="5"/>
      <c r="J152" s="5"/>
      <c r="K152" s="5"/>
    </row>
    <row r="153" spans="2:11" x14ac:dyDescent="0.25">
      <c r="B153" s="1123"/>
      <c r="C153" s="90"/>
      <c r="D153" s="1110" t="s">
        <v>547</v>
      </c>
      <c r="E153" s="1111"/>
      <c r="F153" s="1112"/>
      <c r="G153" s="5"/>
      <c r="H153" s="5"/>
      <c r="I153" s="5"/>
      <c r="J153" s="5"/>
      <c r="K153" s="5"/>
    </row>
    <row r="154" spans="2:11" x14ac:dyDescent="0.25">
      <c r="B154" s="1123"/>
      <c r="C154" s="90"/>
      <c r="D154" s="1110" t="s">
        <v>548</v>
      </c>
      <c r="E154" s="1111"/>
      <c r="F154" s="1112"/>
      <c r="G154" s="5"/>
      <c r="H154" s="5"/>
      <c r="I154" s="5"/>
      <c r="J154" s="5"/>
      <c r="K154" s="5"/>
    </row>
    <row r="155" spans="2:11" x14ac:dyDescent="0.25">
      <c r="B155" s="1123"/>
      <c r="C155" s="90"/>
      <c r="D155" s="1110" t="s">
        <v>549</v>
      </c>
      <c r="E155" s="1111"/>
      <c r="F155" s="1112"/>
      <c r="G155" s="5"/>
      <c r="H155" s="5"/>
      <c r="I155" s="5"/>
      <c r="J155" s="5"/>
      <c r="K155" s="5"/>
    </row>
    <row r="156" spans="2:11" x14ac:dyDescent="0.25">
      <c r="B156" s="1123"/>
      <c r="C156" s="90"/>
      <c r="D156" s="1110" t="s">
        <v>550</v>
      </c>
      <c r="E156" s="1111"/>
      <c r="F156" s="1112"/>
      <c r="G156" s="5"/>
      <c r="H156" s="5"/>
      <c r="I156" s="5"/>
      <c r="J156" s="5"/>
      <c r="K156" s="5"/>
    </row>
    <row r="157" spans="2:11" x14ac:dyDescent="0.25">
      <c r="B157" s="1123"/>
      <c r="C157" s="90"/>
      <c r="D157" s="1110" t="s">
        <v>551</v>
      </c>
      <c r="E157" s="1111"/>
      <c r="F157" s="1112"/>
      <c r="G157" s="5"/>
      <c r="H157" s="5"/>
      <c r="I157" s="5"/>
      <c r="J157" s="5"/>
      <c r="K157" s="5"/>
    </row>
    <row r="158" spans="2:11" x14ac:dyDescent="0.25">
      <c r="B158" s="1123"/>
      <c r="C158" s="90"/>
      <c r="D158" s="1107" t="s">
        <v>552</v>
      </c>
      <c r="E158" s="1108"/>
      <c r="F158" s="1109"/>
      <c r="G158" s="5"/>
      <c r="H158" s="5"/>
      <c r="I158" s="5"/>
      <c r="J158" s="5"/>
      <c r="K158" s="5"/>
    </row>
    <row r="159" spans="2:11" x14ac:dyDescent="0.25">
      <c r="B159" s="1123"/>
      <c r="C159" s="90"/>
      <c r="D159" s="1110" t="s">
        <v>553</v>
      </c>
      <c r="E159" s="1111"/>
      <c r="F159" s="1112"/>
      <c r="G159" s="5"/>
      <c r="H159" s="5"/>
      <c r="I159" s="5"/>
      <c r="J159" s="5"/>
      <c r="K159" s="5"/>
    </row>
    <row r="160" spans="2:11" x14ac:dyDescent="0.25">
      <c r="B160" s="1123"/>
      <c r="C160" s="90"/>
      <c r="D160" s="1110" t="s">
        <v>554</v>
      </c>
      <c r="E160" s="1111"/>
      <c r="F160" s="1112"/>
      <c r="G160" s="5"/>
      <c r="H160" s="5"/>
      <c r="I160" s="5"/>
      <c r="J160" s="5"/>
      <c r="K160" s="5"/>
    </row>
    <row r="161" spans="2:11" x14ac:dyDescent="0.25">
      <c r="B161" s="1123"/>
      <c r="C161" s="90"/>
      <c r="D161" s="1110" t="s">
        <v>555</v>
      </c>
      <c r="E161" s="1111"/>
      <c r="F161" s="1112"/>
      <c r="G161" s="5"/>
      <c r="H161" s="5"/>
      <c r="I161" s="5"/>
      <c r="J161" s="5"/>
      <c r="K161" s="5"/>
    </row>
    <row r="162" spans="2:11" x14ac:dyDescent="0.25">
      <c r="B162" s="1123"/>
      <c r="C162" s="90"/>
      <c r="D162" s="1110" t="s">
        <v>556</v>
      </c>
      <c r="E162" s="1111"/>
      <c r="F162" s="1112"/>
      <c r="G162" s="5"/>
      <c r="H162" s="5"/>
      <c r="I162" s="5"/>
      <c r="J162" s="5"/>
      <c r="K162" s="5"/>
    </row>
    <row r="163" spans="2:11" x14ac:dyDescent="0.25">
      <c r="B163" s="1123"/>
      <c r="C163" s="90"/>
      <c r="D163" s="1107" t="s">
        <v>557</v>
      </c>
      <c r="E163" s="1108"/>
      <c r="F163" s="1109"/>
      <c r="G163" s="5"/>
      <c r="H163" s="5"/>
      <c r="I163" s="5"/>
      <c r="J163" s="5"/>
      <c r="K163" s="5"/>
    </row>
    <row r="164" spans="2:11" x14ac:dyDescent="0.25">
      <c r="B164" s="1123"/>
      <c r="C164" s="90"/>
      <c r="D164" s="1110" t="s">
        <v>558</v>
      </c>
      <c r="E164" s="1111"/>
      <c r="F164" s="1112"/>
      <c r="G164" s="5"/>
      <c r="H164" s="5"/>
      <c r="I164" s="5"/>
      <c r="J164" s="5"/>
      <c r="K164" s="5"/>
    </row>
    <row r="165" spans="2:11" x14ac:dyDescent="0.25">
      <c r="B165" s="1123"/>
      <c r="C165" s="90"/>
      <c r="D165" s="1110" t="s">
        <v>554</v>
      </c>
      <c r="E165" s="1111"/>
      <c r="F165" s="1112"/>
      <c r="G165" s="5"/>
      <c r="H165" s="5"/>
      <c r="I165" s="5"/>
      <c r="J165" s="5"/>
      <c r="K165" s="5"/>
    </row>
    <row r="166" spans="2:11" x14ac:dyDescent="0.25">
      <c r="B166" s="1123"/>
      <c r="C166" s="90"/>
      <c r="D166" s="1110" t="s">
        <v>555</v>
      </c>
      <c r="E166" s="1111"/>
      <c r="F166" s="1112"/>
      <c r="G166" s="5"/>
      <c r="H166" s="5"/>
      <c r="I166" s="5"/>
      <c r="J166" s="5"/>
      <c r="K166" s="5"/>
    </row>
    <row r="167" spans="2:11" ht="15.75" thickBot="1" x14ac:dyDescent="0.3">
      <c r="B167" s="1124"/>
      <c r="C167" s="91"/>
      <c r="D167" s="1137" t="s">
        <v>559</v>
      </c>
      <c r="E167" s="1138"/>
      <c r="F167" s="1139"/>
      <c r="G167" s="5"/>
      <c r="H167" s="5"/>
      <c r="I167" s="5"/>
      <c r="J167" s="5"/>
      <c r="K167" s="5"/>
    </row>
    <row r="168" spans="2:11" x14ac:dyDescent="0.25">
      <c r="B168" s="1122" t="s">
        <v>560</v>
      </c>
      <c r="C168" s="87"/>
      <c r="D168" s="1104"/>
      <c r="E168" s="1105"/>
      <c r="F168" s="1106"/>
      <c r="G168" s="5"/>
      <c r="H168" s="5"/>
      <c r="I168" s="5"/>
      <c r="J168" s="5"/>
      <c r="K168" s="5"/>
    </row>
    <row r="169" spans="2:11" x14ac:dyDescent="0.25">
      <c r="B169" s="1123"/>
      <c r="C169" s="90"/>
      <c r="D169" s="1140"/>
      <c r="E169" s="1141"/>
      <c r="F169" s="1142"/>
      <c r="G169" s="5"/>
      <c r="H169" s="5"/>
      <c r="I169" s="5"/>
      <c r="J169" s="5"/>
      <c r="K169" s="5"/>
    </row>
    <row r="170" spans="2:11" x14ac:dyDescent="0.25">
      <c r="B170" s="1123"/>
      <c r="C170" s="90"/>
      <c r="D170" s="1110" t="s">
        <v>561</v>
      </c>
      <c r="E170" s="1111"/>
      <c r="F170" s="1112"/>
      <c r="G170" s="5"/>
      <c r="H170" s="5"/>
      <c r="I170" s="5"/>
      <c r="J170" s="5"/>
      <c r="K170" s="5"/>
    </row>
    <row r="171" spans="2:11" x14ac:dyDescent="0.25">
      <c r="B171" s="1123"/>
      <c r="C171" s="90"/>
      <c r="D171" s="1110" t="s">
        <v>562</v>
      </c>
      <c r="E171" s="1111"/>
      <c r="F171" s="1112"/>
      <c r="G171" s="5"/>
      <c r="H171" s="5"/>
      <c r="I171" s="5"/>
      <c r="J171" s="5"/>
      <c r="K171" s="5"/>
    </row>
    <row r="172" spans="2:11" x14ac:dyDescent="0.25">
      <c r="B172" s="1123"/>
      <c r="C172" s="90"/>
      <c r="D172" s="1110" t="s">
        <v>563</v>
      </c>
      <c r="E172" s="1111"/>
      <c r="F172" s="1112"/>
      <c r="G172" s="5"/>
      <c r="H172" s="5"/>
      <c r="I172" s="5"/>
      <c r="J172" s="5"/>
      <c r="K172" s="5"/>
    </row>
    <row r="173" spans="2:11" x14ac:dyDescent="0.25">
      <c r="B173" s="1123"/>
      <c r="C173" s="90"/>
      <c r="D173" s="1110" t="s">
        <v>564</v>
      </c>
      <c r="E173" s="1111"/>
      <c r="F173" s="1112"/>
      <c r="G173" s="5"/>
      <c r="H173" s="5"/>
      <c r="I173" s="5"/>
      <c r="J173" s="5"/>
      <c r="K173" s="5"/>
    </row>
    <row r="174" spans="2:11" x14ac:dyDescent="0.25">
      <c r="B174" s="1123"/>
      <c r="C174" s="90"/>
      <c r="D174" s="1110" t="s">
        <v>565</v>
      </c>
      <c r="E174" s="1111"/>
      <c r="F174" s="1112"/>
      <c r="G174" s="5"/>
      <c r="H174" s="5"/>
      <c r="I174" s="5"/>
      <c r="J174" s="5"/>
      <c r="K174" s="5"/>
    </row>
    <row r="175" spans="2:11" x14ac:dyDescent="0.25">
      <c r="B175" s="1123"/>
      <c r="C175" s="90"/>
      <c r="D175" s="1110" t="s">
        <v>566</v>
      </c>
      <c r="E175" s="1111"/>
      <c r="F175" s="1112"/>
      <c r="G175" s="5"/>
      <c r="H175" s="5"/>
      <c r="I175" s="5"/>
      <c r="J175" s="5"/>
      <c r="K175" s="5"/>
    </row>
    <row r="176" spans="2:11" x14ac:dyDescent="0.25">
      <c r="B176" s="1123"/>
      <c r="C176" s="90"/>
      <c r="D176" s="1110" t="s">
        <v>567</v>
      </c>
      <c r="E176" s="1111"/>
      <c r="F176" s="1112"/>
      <c r="G176" s="5"/>
      <c r="H176" s="5"/>
      <c r="I176" s="5"/>
      <c r="J176" s="5"/>
      <c r="K176" s="5"/>
    </row>
    <row r="177" spans="2:11" x14ac:dyDescent="0.25">
      <c r="B177" s="1123"/>
      <c r="C177" s="90"/>
      <c r="D177" s="1110" t="s">
        <v>568</v>
      </c>
      <c r="E177" s="1111"/>
      <c r="F177" s="1112"/>
      <c r="G177" s="5"/>
      <c r="H177" s="5"/>
      <c r="I177" s="5"/>
      <c r="J177" s="5"/>
      <c r="K177" s="5"/>
    </row>
    <row r="178" spans="2:11" x14ac:dyDescent="0.25">
      <c r="B178" s="1123"/>
      <c r="C178" s="90"/>
      <c r="D178" s="1110" t="s">
        <v>569</v>
      </c>
      <c r="E178" s="1111"/>
      <c r="F178" s="1112"/>
      <c r="G178" s="5"/>
      <c r="H178" s="5"/>
      <c r="I178" s="5"/>
      <c r="J178" s="5"/>
      <c r="K178" s="5"/>
    </row>
    <row r="179" spans="2:11" x14ac:dyDescent="0.25">
      <c r="B179" s="1123"/>
      <c r="C179" s="90"/>
      <c r="D179" s="1110" t="s">
        <v>570</v>
      </c>
      <c r="E179" s="1111"/>
      <c r="F179" s="1112"/>
      <c r="G179" s="5"/>
      <c r="H179" s="5"/>
      <c r="I179" s="5"/>
      <c r="J179" s="5"/>
      <c r="K179" s="5"/>
    </row>
    <row r="180" spans="2:11" x14ac:dyDescent="0.25">
      <c r="B180" s="1123"/>
      <c r="C180" s="90"/>
      <c r="D180" s="1110" t="s">
        <v>571</v>
      </c>
      <c r="E180" s="1111"/>
      <c r="F180" s="1112"/>
      <c r="G180" s="5"/>
      <c r="H180" s="5"/>
      <c r="I180" s="5"/>
      <c r="J180" s="5"/>
      <c r="K180" s="5"/>
    </row>
    <row r="181" spans="2:11" ht="15.75" thickBot="1" x14ac:dyDescent="0.3">
      <c r="B181" s="1123"/>
      <c r="C181" s="90"/>
      <c r="D181" s="1101" t="s">
        <v>572</v>
      </c>
      <c r="E181" s="1102"/>
      <c r="F181" s="1103"/>
      <c r="G181" s="5"/>
      <c r="H181" s="5"/>
      <c r="I181" s="5"/>
      <c r="J181" s="5"/>
      <c r="K181" s="5"/>
    </row>
    <row r="182" spans="2:11" ht="24.75" thickBot="1" x14ac:dyDescent="0.3">
      <c r="B182" s="1123"/>
      <c r="C182" s="92"/>
      <c r="D182" s="42" t="s">
        <v>573</v>
      </c>
      <c r="E182" s="42" t="s">
        <v>574</v>
      </c>
      <c r="F182" s="42" t="s">
        <v>575</v>
      </c>
      <c r="G182" s="5"/>
      <c r="H182" s="5"/>
      <c r="I182" s="5"/>
      <c r="J182" s="5"/>
      <c r="K182" s="5"/>
    </row>
    <row r="183" spans="2:11" ht="15.75" thickBot="1" x14ac:dyDescent="0.3">
      <c r="B183" s="1123"/>
      <c r="C183" s="92"/>
      <c r="D183" s="39" t="s">
        <v>576</v>
      </c>
      <c r="E183" s="262">
        <v>0.15</v>
      </c>
      <c r="F183" s="262">
        <v>0.15</v>
      </c>
      <c r="G183" s="5"/>
      <c r="H183" s="5"/>
      <c r="I183" s="5"/>
      <c r="J183" s="5"/>
      <c r="K183" s="5"/>
    </row>
    <row r="184" spans="2:11" ht="15.75" thickBot="1" x14ac:dyDescent="0.3">
      <c r="B184" s="1123"/>
      <c r="C184" s="92"/>
      <c r="D184" s="39" t="s">
        <v>577</v>
      </c>
      <c r="E184" s="262">
        <v>0.18</v>
      </c>
      <c r="F184" s="262">
        <v>0.33</v>
      </c>
      <c r="G184" s="5"/>
      <c r="H184" s="263"/>
      <c r="I184" s="5"/>
      <c r="J184" s="5"/>
      <c r="K184" s="5"/>
    </row>
    <row r="185" spans="2:11" ht="15.75" thickBot="1" x14ac:dyDescent="0.3">
      <c r="B185" s="1123"/>
      <c r="C185" s="92"/>
      <c r="D185" s="39" t="s">
        <v>578</v>
      </c>
      <c r="E185" s="262">
        <v>0.33</v>
      </c>
      <c r="F185" s="262">
        <v>0.66</v>
      </c>
      <c r="G185" s="5"/>
      <c r="H185" s="263"/>
      <c r="I185" s="5"/>
      <c r="J185" s="5"/>
      <c r="K185" s="5"/>
    </row>
    <row r="186" spans="2:11" ht="24.75" thickBot="1" x14ac:dyDescent="0.3">
      <c r="B186" s="1123"/>
      <c r="C186" s="92"/>
      <c r="D186" s="39" t="s">
        <v>579</v>
      </c>
      <c r="E186" s="262">
        <v>0.16</v>
      </c>
      <c r="F186" s="262">
        <v>0.82</v>
      </c>
      <c r="G186" s="5"/>
      <c r="H186" s="263"/>
      <c r="I186" s="5"/>
      <c r="J186" s="5"/>
      <c r="K186" s="5"/>
    </row>
    <row r="187" spans="2:11" ht="15.75" thickBot="1" x14ac:dyDescent="0.3">
      <c r="B187" s="1123"/>
      <c r="C187" s="92"/>
      <c r="D187" s="39" t="s">
        <v>580</v>
      </c>
      <c r="E187" s="262">
        <v>0.18</v>
      </c>
      <c r="F187" s="262">
        <v>1</v>
      </c>
      <c r="G187" s="5"/>
      <c r="H187" s="263"/>
      <c r="I187" s="5"/>
      <c r="J187" s="5"/>
      <c r="K187" s="5"/>
    </row>
    <row r="188" spans="2:11" x14ac:dyDescent="0.25">
      <c r="B188" s="1123"/>
      <c r="C188" s="90"/>
      <c r="D188" s="1116"/>
      <c r="E188" s="1117"/>
      <c r="F188" s="1118"/>
      <c r="G188" s="5"/>
      <c r="H188" s="5"/>
      <c r="I188" s="5"/>
      <c r="J188" s="5"/>
      <c r="K188" s="5"/>
    </row>
    <row r="189" spans="2:11" ht="15.75" thickBot="1" x14ac:dyDescent="0.3">
      <c r="B189" s="1123"/>
      <c r="C189" s="90"/>
      <c r="D189" s="1101" t="s">
        <v>552</v>
      </c>
      <c r="E189" s="1102"/>
      <c r="F189" s="1103"/>
      <c r="G189" s="5"/>
      <c r="H189" s="5"/>
      <c r="I189" s="5"/>
      <c r="J189" s="5"/>
      <c r="K189" s="5"/>
    </row>
    <row r="190" spans="2:11" ht="24.75" thickBot="1" x14ac:dyDescent="0.3">
      <c r="B190" s="1123"/>
      <c r="C190" s="92"/>
      <c r="D190" s="42" t="s">
        <v>573</v>
      </c>
      <c r="E190" s="42" t="s">
        <v>574</v>
      </c>
      <c r="F190" s="42" t="s">
        <v>575</v>
      </c>
      <c r="G190" s="5"/>
      <c r="H190" s="5"/>
      <c r="I190" s="5"/>
      <c r="J190" s="5"/>
      <c r="K190" s="5"/>
    </row>
    <row r="191" spans="2:11" ht="15.75" thickBot="1" x14ac:dyDescent="0.3">
      <c r="B191" s="1123"/>
      <c r="C191" s="92"/>
      <c r="D191" s="39" t="s">
        <v>581</v>
      </c>
      <c r="E191" s="262">
        <v>0.2</v>
      </c>
      <c r="F191" s="262">
        <v>0.2</v>
      </c>
      <c r="G191" s="5"/>
      <c r="H191" s="5"/>
      <c r="I191" s="5"/>
      <c r="J191" s="5"/>
      <c r="K191" s="5"/>
    </row>
    <row r="192" spans="2:11" ht="15.75" thickBot="1" x14ac:dyDescent="0.3">
      <c r="B192" s="1123"/>
      <c r="C192" s="92"/>
      <c r="D192" s="39" t="s">
        <v>582</v>
      </c>
      <c r="E192" s="262">
        <v>0.5</v>
      </c>
      <c r="F192" s="262">
        <v>0.7</v>
      </c>
      <c r="G192" s="5"/>
      <c r="H192" s="263"/>
      <c r="I192" s="5"/>
      <c r="J192" s="5"/>
      <c r="K192" s="5"/>
    </row>
    <row r="193" spans="2:11" ht="15.75" thickBot="1" x14ac:dyDescent="0.3">
      <c r="B193" s="1123"/>
      <c r="C193" s="92"/>
      <c r="D193" s="39" t="s">
        <v>583</v>
      </c>
      <c r="E193" s="262">
        <v>0.3</v>
      </c>
      <c r="F193" s="262">
        <v>1</v>
      </c>
      <c r="G193" s="5"/>
      <c r="H193" s="263"/>
      <c r="I193" s="5"/>
      <c r="J193" s="5"/>
      <c r="K193" s="5"/>
    </row>
    <row r="194" spans="2:11" x14ac:dyDescent="0.25">
      <c r="B194" s="1123"/>
      <c r="C194" s="90"/>
      <c r="D194" s="1104"/>
      <c r="E194" s="1105"/>
      <c r="F194" s="1106"/>
      <c r="G194" s="5"/>
      <c r="H194" s="263"/>
      <c r="I194" s="5"/>
      <c r="J194" s="5"/>
      <c r="K194" s="5"/>
    </row>
    <row r="195" spans="2:11" ht="15.75" thickBot="1" x14ac:dyDescent="0.3">
      <c r="B195" s="1123"/>
      <c r="C195" s="90"/>
      <c r="D195" s="1101" t="s">
        <v>584</v>
      </c>
      <c r="E195" s="1102"/>
      <c r="F195" s="1103"/>
      <c r="G195" s="5"/>
      <c r="H195" s="263"/>
      <c r="I195" s="5"/>
      <c r="J195" s="5"/>
      <c r="K195" s="5"/>
    </row>
    <row r="196" spans="2:11" ht="24.75" thickBot="1" x14ac:dyDescent="0.3">
      <c r="B196" s="1123"/>
      <c r="C196" s="92"/>
      <c r="D196" s="42" t="s">
        <v>573</v>
      </c>
      <c r="E196" s="42" t="s">
        <v>574</v>
      </c>
      <c r="F196" s="42" t="s">
        <v>575</v>
      </c>
      <c r="G196" s="5"/>
      <c r="H196" s="5"/>
      <c r="I196" s="5"/>
      <c r="J196" s="5"/>
      <c r="K196" s="5"/>
    </row>
    <row r="197" spans="2:11" ht="15.75" thickBot="1" x14ac:dyDescent="0.3">
      <c r="B197" s="1123"/>
      <c r="C197" s="92"/>
      <c r="D197" s="39" t="s">
        <v>585</v>
      </c>
      <c r="E197" s="262">
        <v>0.2</v>
      </c>
      <c r="F197" s="262">
        <v>0.2</v>
      </c>
      <c r="G197" s="5"/>
      <c r="H197" s="263"/>
      <c r="I197" s="5"/>
      <c r="J197" s="5"/>
      <c r="K197" s="5"/>
    </row>
    <row r="198" spans="2:11" ht="15.75" thickBot="1" x14ac:dyDescent="0.3">
      <c r="B198" s="1123"/>
      <c r="C198" s="92"/>
      <c r="D198" s="39" t="s">
        <v>582</v>
      </c>
      <c r="E198" s="262">
        <v>0.5</v>
      </c>
      <c r="F198" s="262">
        <v>0.7</v>
      </c>
      <c r="G198" s="5"/>
      <c r="H198" s="263"/>
      <c r="I198" s="5"/>
      <c r="J198" s="5"/>
      <c r="K198" s="5"/>
    </row>
    <row r="199" spans="2:11" ht="15.75" thickBot="1" x14ac:dyDescent="0.3">
      <c r="B199" s="1123"/>
      <c r="C199" s="92"/>
      <c r="D199" s="39" t="s">
        <v>583</v>
      </c>
      <c r="E199" s="262">
        <v>0.3</v>
      </c>
      <c r="F199" s="262">
        <v>1</v>
      </c>
      <c r="G199" s="5"/>
      <c r="H199" s="263"/>
      <c r="I199" s="5"/>
      <c r="J199" s="5"/>
      <c r="K199" s="5"/>
    </row>
    <row r="200" spans="2:11" x14ac:dyDescent="0.25">
      <c r="B200" s="1123"/>
      <c r="C200" s="90"/>
      <c r="D200" s="1104"/>
      <c r="E200" s="1105"/>
      <c r="F200" s="1106"/>
      <c r="G200" s="5"/>
      <c r="H200" s="5"/>
      <c r="I200" s="5"/>
      <c r="J200" s="5"/>
      <c r="K200" s="5"/>
    </row>
    <row r="201" spans="2:11" x14ac:dyDescent="0.25">
      <c r="B201" s="1123"/>
      <c r="C201" s="90"/>
      <c r="D201" s="1107" t="s">
        <v>586</v>
      </c>
      <c r="E201" s="1108"/>
      <c r="F201" s="1109"/>
      <c r="G201" s="5"/>
      <c r="H201" s="5"/>
      <c r="I201" s="5"/>
      <c r="J201" s="5"/>
      <c r="K201" s="5"/>
    </row>
    <row r="202" spans="2:11" x14ac:dyDescent="0.25">
      <c r="B202" s="1123"/>
      <c r="C202" s="90"/>
      <c r="D202" s="1110" t="s">
        <v>587</v>
      </c>
      <c r="E202" s="1111"/>
      <c r="F202" s="1112"/>
      <c r="G202" s="5"/>
      <c r="H202" s="5"/>
      <c r="I202" s="5"/>
      <c r="J202" s="5"/>
      <c r="K202" s="5"/>
    </row>
    <row r="203" spans="2:11" x14ac:dyDescent="0.25">
      <c r="B203" s="1123"/>
      <c r="C203" s="90"/>
      <c r="D203" s="227"/>
      <c r="E203" s="128"/>
      <c r="F203" s="45"/>
      <c r="G203" s="5"/>
      <c r="H203" s="5"/>
      <c r="I203" s="5"/>
      <c r="J203" s="5"/>
      <c r="K203" s="5"/>
    </row>
    <row r="204" spans="2:11" x14ac:dyDescent="0.25">
      <c r="B204" s="1123"/>
      <c r="C204" s="90"/>
      <c r="D204" s="1110" t="s">
        <v>588</v>
      </c>
      <c r="E204" s="1111"/>
      <c r="F204" s="1112"/>
      <c r="G204" s="5"/>
      <c r="H204" s="5"/>
      <c r="I204" s="5"/>
      <c r="J204" s="5"/>
      <c r="K204" s="5"/>
    </row>
    <row r="205" spans="2:11" x14ac:dyDescent="0.25">
      <c r="B205" s="1123"/>
      <c r="C205" s="90"/>
      <c r="D205" s="1110" t="s">
        <v>589</v>
      </c>
      <c r="E205" s="1111"/>
      <c r="F205" s="1112"/>
      <c r="G205" s="5"/>
      <c r="H205" s="5"/>
      <c r="I205" s="5"/>
      <c r="J205" s="5"/>
      <c r="K205" s="5"/>
    </row>
    <row r="206" spans="2:11" x14ac:dyDescent="0.25">
      <c r="B206" s="1123"/>
      <c r="C206" s="90"/>
      <c r="D206" s="1110" t="s">
        <v>590</v>
      </c>
      <c r="E206" s="1111"/>
      <c r="F206" s="1112"/>
      <c r="G206" s="5"/>
      <c r="H206" s="5"/>
      <c r="I206" s="5"/>
      <c r="J206" s="5"/>
      <c r="K206" s="5"/>
    </row>
    <row r="207" spans="2:11" x14ac:dyDescent="0.25">
      <c r="B207" s="1123"/>
      <c r="C207" s="90"/>
      <c r="D207" s="1110" t="s">
        <v>591</v>
      </c>
      <c r="E207" s="1111"/>
      <c r="F207" s="1112"/>
      <c r="G207" s="5"/>
      <c r="H207" s="5"/>
      <c r="I207" s="5"/>
      <c r="J207" s="5"/>
      <c r="K207" s="5"/>
    </row>
    <row r="208" spans="2:11" x14ac:dyDescent="0.25">
      <c r="B208" s="1123"/>
      <c r="C208" s="90"/>
      <c r="D208" s="227"/>
      <c r="E208" s="128"/>
      <c r="F208" s="45"/>
      <c r="G208" s="5"/>
      <c r="H208" s="5"/>
      <c r="I208" s="5"/>
      <c r="J208" s="5"/>
      <c r="K208" s="5"/>
    </row>
    <row r="209" spans="2:11" x14ac:dyDescent="0.25">
      <c r="B209" s="1123"/>
      <c r="C209" s="90"/>
      <c r="D209" s="1107" t="s">
        <v>592</v>
      </c>
      <c r="E209" s="1108"/>
      <c r="F209" s="1109"/>
      <c r="G209" s="5"/>
      <c r="H209" s="5"/>
      <c r="I209" s="5"/>
      <c r="J209" s="5"/>
      <c r="K209" s="5"/>
    </row>
    <row r="210" spans="2:11" x14ac:dyDescent="0.25">
      <c r="B210" s="1123"/>
      <c r="C210" s="90"/>
      <c r="D210" s="1110" t="s">
        <v>593</v>
      </c>
      <c r="E210" s="1111"/>
      <c r="F210" s="1112"/>
      <c r="G210" s="5"/>
      <c r="H210" s="5"/>
      <c r="I210" s="5"/>
      <c r="J210" s="5"/>
      <c r="K210" s="5"/>
    </row>
    <row r="211" spans="2:11" ht="32.1" customHeight="1" x14ac:dyDescent="0.25">
      <c r="B211" s="1123"/>
      <c r="C211" s="90"/>
      <c r="D211" s="1140"/>
      <c r="E211" s="1141"/>
      <c r="F211" s="1142"/>
      <c r="G211" s="5"/>
      <c r="H211" s="5"/>
      <c r="I211" s="5"/>
      <c r="J211" s="5"/>
      <c r="K211" s="5"/>
    </row>
    <row r="212" spans="2:11" x14ac:dyDescent="0.25">
      <c r="B212" s="1123"/>
      <c r="C212" s="90"/>
      <c r="D212" s="1110" t="s">
        <v>594</v>
      </c>
      <c r="E212" s="1111"/>
      <c r="F212" s="1112"/>
      <c r="G212" s="5"/>
      <c r="H212" s="5"/>
      <c r="I212" s="5"/>
      <c r="J212" s="5"/>
      <c r="K212" s="5"/>
    </row>
    <row r="213" spans="2:11" x14ac:dyDescent="0.25">
      <c r="B213" s="1123"/>
      <c r="C213" s="90"/>
      <c r="D213" s="1110" t="s">
        <v>595</v>
      </c>
      <c r="E213" s="1111"/>
      <c r="F213" s="1112"/>
      <c r="G213" s="5"/>
      <c r="H213" s="5"/>
      <c r="I213" s="5"/>
      <c r="J213" s="5"/>
      <c r="K213" s="5"/>
    </row>
    <row r="214" spans="2:11" x14ac:dyDescent="0.25">
      <c r="B214" s="1123"/>
      <c r="C214" s="90"/>
      <c r="D214" s="1110" t="s">
        <v>596</v>
      </c>
      <c r="E214" s="1111"/>
      <c r="F214" s="1112"/>
      <c r="G214" s="5"/>
      <c r="H214" s="5"/>
      <c r="I214" s="5"/>
      <c r="J214" s="5"/>
      <c r="K214" s="5"/>
    </row>
    <row r="215" spans="2:11" ht="15.75" thickBot="1" x14ac:dyDescent="0.3">
      <c r="B215" s="1124"/>
      <c r="C215" s="91"/>
      <c r="D215" s="1137" t="s">
        <v>597</v>
      </c>
      <c r="E215" s="1138"/>
      <c r="F215" s="1139"/>
      <c r="G215" s="5"/>
      <c r="H215" s="5"/>
      <c r="I215" s="5"/>
      <c r="J215" s="5"/>
      <c r="K215" s="5"/>
    </row>
  </sheetData>
  <sheetProtection insertRows="0"/>
  <mergeCells count="103">
    <mergeCell ref="A5:P5"/>
    <mergeCell ref="A1:P1"/>
    <mergeCell ref="A2:P2"/>
    <mergeCell ref="A3:P3"/>
    <mergeCell ref="A4:D4"/>
    <mergeCell ref="B10:D10"/>
    <mergeCell ref="F11:S11"/>
    <mergeCell ref="E12:R12"/>
    <mergeCell ref="E13:R13"/>
    <mergeCell ref="F10:S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B107:E107"/>
    <mergeCell ref="B108:B114"/>
    <mergeCell ref="B116:E116"/>
    <mergeCell ref="B117:B123"/>
    <mergeCell ref="B130:F131"/>
    <mergeCell ref="D100:E100"/>
    <mergeCell ref="D101:K101"/>
    <mergeCell ref="D102:K102"/>
    <mergeCell ref="D104:K104"/>
    <mergeCell ref="D105:K105"/>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s>
  <conditionalFormatting sqref="D100">
    <cfRule type="containsText" dxfId="128" priority="9" operator="containsText" text="ERROR">
      <formula>NOT(ISERROR(SEARCH("ERROR",D100)))</formula>
    </cfRule>
  </conditionalFormatting>
  <conditionalFormatting sqref="F10">
    <cfRule type="notContainsBlanks" dxfId="127" priority="8">
      <formula>LEN(TRIM(F10))&gt;0</formula>
    </cfRule>
  </conditionalFormatting>
  <conditionalFormatting sqref="F11:S11">
    <cfRule type="expression" dxfId="126" priority="5">
      <formula>E11="NO SE REPORTA"</formula>
    </cfRule>
    <cfRule type="expression" dxfId="125" priority="6">
      <formula>E10="NO APLICA"</formula>
    </cfRule>
  </conditionalFormatting>
  <conditionalFormatting sqref="E12:R12">
    <cfRule type="expression" dxfId="124" priority="2">
      <formula>E11="SI SE REPORTA"</formula>
    </cfRule>
  </conditionalFormatting>
  <dataValidations count="7">
    <dataValidation type="decimal" allowBlank="1" showInputMessage="1" showErrorMessage="1" errorTitle="ERROR" error="Escriba un valor entre 0% y 100%" sqref="E97:F99 G62:J75 G45:J58">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 ref="E112" r:id="rId1"/>
  </hyperlinks>
  <pageMargins left="0.25" right="0.25" top="0.75" bottom="0.75" header="0.3" footer="0.3"/>
  <pageSetup paperSize="178" orientation="landscape" horizontalDpi="1200" verticalDpi="1200" r:id="rId2"/>
  <ignoredErrors>
    <ignoredError sqref="D62:F75" unlocked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66FF66"/>
  </sheetPr>
  <dimension ref="A1:U76"/>
  <sheetViews>
    <sheetView showGridLines="0" topLeftCell="A28"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6.14062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v>2021</v>
      </c>
      <c r="F4" s="392"/>
      <c r="G4" s="392"/>
      <c r="H4" s="392"/>
      <c r="I4" s="392"/>
      <c r="J4" s="392"/>
      <c r="K4" s="392"/>
      <c r="L4" s="394"/>
      <c r="M4" s="394"/>
      <c r="N4" s="394"/>
      <c r="O4" s="394"/>
      <c r="P4" s="395"/>
      <c r="Q4"/>
      <c r="R4"/>
    </row>
    <row r="5" spans="1:21" ht="16.5" customHeight="1" thickBot="1" x14ac:dyDescent="0.3">
      <c r="A5" s="1090" t="s">
        <v>113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4"/>
      <c r="D7" s="5"/>
      <c r="E7" s="16"/>
      <c r="F7" s="5" t="s">
        <v>462</v>
      </c>
      <c r="G7" s="5"/>
      <c r="H7" s="5"/>
      <c r="I7" s="5"/>
      <c r="J7" s="5"/>
      <c r="K7" s="5"/>
    </row>
    <row r="8" spans="1:21" ht="15.75" thickBot="1" x14ac:dyDescent="0.3">
      <c r="B8" s="168" t="s">
        <v>463</v>
      </c>
      <c r="C8" s="205">
        <v>2021</v>
      </c>
      <c r="D8" s="222">
        <f>IF(E10="NO APLICA","NO APLICA",IF(E11="NO SE REPORTA","SIN INFORMACION",+F23))</f>
        <v>1</v>
      </c>
      <c r="E8" s="206"/>
      <c r="F8" s="5" t="s">
        <v>464</v>
      </c>
      <c r="G8" s="5"/>
      <c r="H8" s="5"/>
      <c r="I8" s="5"/>
      <c r="J8" s="5"/>
      <c r="K8" s="5"/>
    </row>
    <row r="9" spans="1:21" x14ac:dyDescent="0.25">
      <c r="B9" s="351" t="s">
        <v>465</v>
      </c>
      <c r="D9" s="58"/>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1706</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8"/>
      <c r="E14" s="5"/>
      <c r="F14" s="5"/>
      <c r="G14" s="5"/>
      <c r="H14" s="5"/>
      <c r="I14" s="5"/>
      <c r="J14" s="5"/>
      <c r="K14" s="5"/>
    </row>
    <row r="15" spans="1:21" ht="15.75" thickBot="1" x14ac:dyDescent="0.3">
      <c r="B15" s="1122" t="s">
        <v>470</v>
      </c>
      <c r="C15" s="87"/>
      <c r="D15" s="1104" t="s">
        <v>471</v>
      </c>
      <c r="E15" s="1105"/>
      <c r="F15" s="1105"/>
      <c r="G15" s="1105"/>
      <c r="H15" s="1105"/>
      <c r="I15" s="1105"/>
      <c r="J15" s="1106"/>
      <c r="K15" s="5"/>
    </row>
    <row r="16" spans="1:21" ht="36.75" thickBot="1" x14ac:dyDescent="0.3">
      <c r="B16" s="1123"/>
      <c r="C16" s="92"/>
      <c r="D16" s="42" t="s">
        <v>598</v>
      </c>
      <c r="E16" s="502">
        <v>549</v>
      </c>
      <c r="F16" s="5"/>
      <c r="G16" s="5"/>
      <c r="H16" s="5"/>
      <c r="I16" s="5"/>
      <c r="J16" s="20"/>
      <c r="K16" s="5"/>
    </row>
    <row r="17" spans="2:11" ht="48.75" thickBot="1" x14ac:dyDescent="0.3">
      <c r="B17" s="1123"/>
      <c r="C17" s="92"/>
      <c r="D17" s="39" t="s">
        <v>599</v>
      </c>
      <c r="E17" s="502">
        <v>56</v>
      </c>
      <c r="F17" s="5"/>
      <c r="G17" s="5"/>
      <c r="H17" s="5"/>
      <c r="I17" s="5"/>
      <c r="J17" s="20"/>
      <c r="K17" s="5"/>
    </row>
    <row r="18" spans="2:11" ht="48.75" thickBot="1" x14ac:dyDescent="0.3">
      <c r="B18" s="1123"/>
      <c r="C18" s="92"/>
      <c r="D18" s="39" t="s">
        <v>600</v>
      </c>
      <c r="E18" s="502">
        <v>3</v>
      </c>
      <c r="F18" s="5"/>
      <c r="G18" s="5"/>
      <c r="H18" s="5"/>
      <c r="I18" s="5"/>
      <c r="J18" s="20"/>
      <c r="K18" s="5"/>
    </row>
    <row r="19" spans="2:11" ht="15.75" thickBot="1" x14ac:dyDescent="0.3">
      <c r="B19" s="1123"/>
      <c r="C19" s="90"/>
      <c r="D19" s="1134"/>
      <c r="E19" s="1135"/>
      <c r="F19" s="1135"/>
      <c r="G19" s="1135"/>
      <c r="H19" s="1135"/>
      <c r="I19" s="1135"/>
      <c r="J19" s="1136"/>
      <c r="K19" s="5"/>
    </row>
    <row r="20" spans="2:11" ht="15.75" thickBot="1" x14ac:dyDescent="0.3">
      <c r="B20" s="1123"/>
      <c r="C20" s="96" t="s">
        <v>424</v>
      </c>
      <c r="D20" s="42" t="s">
        <v>601</v>
      </c>
      <c r="E20" s="37" t="s">
        <v>494</v>
      </c>
      <c r="F20" s="37" t="s">
        <v>495</v>
      </c>
      <c r="G20" s="37" t="s">
        <v>496</v>
      </c>
      <c r="H20" s="37" t="s">
        <v>497</v>
      </c>
      <c r="I20" s="37" t="s">
        <v>602</v>
      </c>
      <c r="J20" s="109"/>
      <c r="K20" s="5"/>
    </row>
    <row r="21" spans="2:11" ht="36.75" thickBot="1" x14ac:dyDescent="0.3">
      <c r="B21" s="1123"/>
      <c r="C21" s="2" t="s">
        <v>603</v>
      </c>
      <c r="D21" s="39" t="s">
        <v>604</v>
      </c>
      <c r="E21" s="502">
        <v>0</v>
      </c>
      <c r="F21" s="502">
        <v>1</v>
      </c>
      <c r="G21" s="502">
        <v>1</v>
      </c>
      <c r="H21" s="502">
        <v>1</v>
      </c>
      <c r="I21" s="41">
        <f>SUM(E21:H21)</f>
        <v>3</v>
      </c>
      <c r="J21" s="110"/>
      <c r="K21" s="5"/>
    </row>
    <row r="22" spans="2:11" ht="36.75" thickBot="1" x14ac:dyDescent="0.3">
      <c r="B22" s="1123"/>
      <c r="C22" s="2" t="s">
        <v>605</v>
      </c>
      <c r="D22" s="39" t="s">
        <v>606</v>
      </c>
      <c r="E22" s="502">
        <v>0</v>
      </c>
      <c r="F22" s="502">
        <v>1</v>
      </c>
      <c r="G22" s="502"/>
      <c r="H22" s="502"/>
      <c r="I22" s="41">
        <f>SUM(E22:H22)</f>
        <v>1</v>
      </c>
      <c r="J22" s="110"/>
      <c r="K22" s="5"/>
    </row>
    <row r="23" spans="2:11" ht="36.75" thickBot="1" x14ac:dyDescent="0.3">
      <c r="B23" s="1124"/>
      <c r="C23" s="2" t="s">
        <v>607</v>
      </c>
      <c r="D23" s="39" t="s">
        <v>608</v>
      </c>
      <c r="E23" s="182" t="str">
        <f>IFERROR(E22/E21,"N.A.")</f>
        <v>N.A.</v>
      </c>
      <c r="F23" s="182">
        <f>IFERROR(F22/F21,"N.A.")</f>
        <v>1</v>
      </c>
      <c r="G23" s="182">
        <f>IFERROR(G22/G21,"N.A.")</f>
        <v>0</v>
      </c>
      <c r="H23" s="182">
        <f>IFERROR(H22/H21,"N.A.")</f>
        <v>0</v>
      </c>
      <c r="I23" s="182">
        <f>IFERROR(I22/I21,"N.A.")</f>
        <v>0.33333333333333331</v>
      </c>
      <c r="J23" s="111"/>
      <c r="K23" s="5"/>
    </row>
    <row r="24" spans="2:11" ht="15.75" thickBot="1" x14ac:dyDescent="0.3">
      <c r="B24" s="46" t="s">
        <v>509</v>
      </c>
      <c r="C24" s="91"/>
      <c r="D24" s="1131" t="s">
        <v>609</v>
      </c>
      <c r="E24" s="1132"/>
      <c r="F24" s="1132"/>
      <c r="G24" s="1132"/>
      <c r="H24" s="1132"/>
      <c r="I24" s="1132"/>
      <c r="J24" s="1133"/>
      <c r="K24" s="5"/>
    </row>
    <row r="25" spans="2:11" ht="24.75" thickBot="1" x14ac:dyDescent="0.3">
      <c r="B25" s="46" t="s">
        <v>511</v>
      </c>
      <c r="C25" s="91"/>
      <c r="D25" s="1131" t="s">
        <v>610</v>
      </c>
      <c r="E25" s="1132"/>
      <c r="F25" s="1132"/>
      <c r="G25" s="1132"/>
      <c r="H25" s="1132"/>
      <c r="I25" s="1132"/>
      <c r="J25" s="1133"/>
      <c r="K25" s="5"/>
    </row>
    <row r="26" spans="2:11" ht="15.75" thickBot="1" x14ac:dyDescent="0.3">
      <c r="B26" s="1"/>
      <c r="C26" s="74"/>
      <c r="D26" s="5"/>
      <c r="E26" s="5"/>
      <c r="F26" s="5"/>
      <c r="G26" s="5"/>
      <c r="H26" s="5"/>
      <c r="I26" s="5"/>
      <c r="J26" s="5"/>
      <c r="K26" s="5"/>
    </row>
    <row r="27" spans="2:11" ht="24" customHeight="1" thickBot="1" x14ac:dyDescent="0.3">
      <c r="B27" s="1119" t="s">
        <v>513</v>
      </c>
      <c r="C27" s="1120"/>
      <c r="D27" s="1120"/>
      <c r="E27" s="1121"/>
      <c r="F27" s="5"/>
      <c r="G27" s="5"/>
      <c r="H27" s="5"/>
      <c r="I27" s="5"/>
      <c r="J27" s="5"/>
      <c r="K27" s="5"/>
    </row>
    <row r="28" spans="2:11" ht="72.75" thickBot="1" x14ac:dyDescent="0.3">
      <c r="B28" s="1122">
        <v>1</v>
      </c>
      <c r="C28" s="92"/>
      <c r="D28" s="47" t="s">
        <v>514</v>
      </c>
      <c r="E28" s="527" t="s">
        <v>1707</v>
      </c>
      <c r="F28" s="5"/>
      <c r="G28" s="5"/>
      <c r="H28" s="5"/>
      <c r="I28" s="5"/>
      <c r="J28" s="5"/>
      <c r="K28" s="5"/>
    </row>
    <row r="29" spans="2:11" ht="48.75" thickBot="1" x14ac:dyDescent="0.3">
      <c r="B29" s="1123"/>
      <c r="C29" s="92"/>
      <c r="D29" s="39" t="s">
        <v>7</v>
      </c>
      <c r="E29" s="527" t="s">
        <v>1708</v>
      </c>
      <c r="F29" s="5"/>
      <c r="G29" s="5"/>
      <c r="H29" s="5"/>
      <c r="I29" s="5"/>
      <c r="J29" s="5"/>
      <c r="K29" s="5"/>
    </row>
    <row r="30" spans="2:11" ht="15.75" thickBot="1" x14ac:dyDescent="0.3">
      <c r="B30" s="1123"/>
      <c r="C30" s="92"/>
      <c r="D30" s="39" t="s">
        <v>515</v>
      </c>
      <c r="E30" s="527" t="s">
        <v>1709</v>
      </c>
      <c r="F30" s="5"/>
      <c r="G30" s="5"/>
      <c r="H30" s="5"/>
      <c r="I30" s="5"/>
      <c r="J30" s="5"/>
      <c r="K30" s="5"/>
    </row>
    <row r="31" spans="2:11" ht="24.75" thickBot="1" x14ac:dyDescent="0.3">
      <c r="B31" s="1123"/>
      <c r="C31" s="92"/>
      <c r="D31" s="39" t="s">
        <v>9</v>
      </c>
      <c r="E31" s="527" t="s">
        <v>1710</v>
      </c>
      <c r="F31" s="5"/>
      <c r="G31" s="5"/>
      <c r="H31" s="5"/>
      <c r="I31" s="5"/>
      <c r="J31" s="5"/>
      <c r="K31" s="5"/>
    </row>
    <row r="32" spans="2:11" ht="30.75" thickBot="1" x14ac:dyDescent="0.3">
      <c r="B32" s="1123"/>
      <c r="C32" s="92"/>
      <c r="D32" s="39" t="s">
        <v>11</v>
      </c>
      <c r="E32" s="528" t="s">
        <v>1711</v>
      </c>
      <c r="F32" s="5"/>
      <c r="G32" s="5"/>
      <c r="H32" s="5"/>
      <c r="I32" s="5"/>
      <c r="J32" s="5"/>
      <c r="K32" s="5"/>
    </row>
    <row r="33" spans="2:11" ht="15.75" thickBot="1" x14ac:dyDescent="0.3">
      <c r="B33" s="1123"/>
      <c r="C33" s="92"/>
      <c r="D33" s="39" t="s">
        <v>13</v>
      </c>
      <c r="E33" s="529">
        <v>3132918818</v>
      </c>
      <c r="F33" s="5"/>
      <c r="G33" s="5"/>
      <c r="H33" s="5"/>
      <c r="I33" s="5"/>
      <c r="J33" s="5"/>
      <c r="K33" s="5"/>
    </row>
    <row r="34" spans="2:11" ht="24.75" thickBot="1" x14ac:dyDescent="0.3">
      <c r="B34" s="1124"/>
      <c r="C34" s="2"/>
      <c r="D34" s="39" t="s">
        <v>516</v>
      </c>
      <c r="E34" s="527" t="s">
        <v>1712</v>
      </c>
      <c r="F34" s="5"/>
      <c r="G34" s="5"/>
      <c r="H34" s="5"/>
      <c r="I34" s="5"/>
      <c r="J34" s="5"/>
      <c r="K34" s="5"/>
    </row>
    <row r="35" spans="2:11" ht="15.75" thickBot="1" x14ac:dyDescent="0.3">
      <c r="B35" s="1"/>
      <c r="C35" s="74"/>
      <c r="D35" s="5"/>
      <c r="E35" s="5"/>
      <c r="F35" s="5"/>
      <c r="G35" s="5"/>
      <c r="H35" s="5"/>
      <c r="I35" s="5"/>
      <c r="J35" s="5"/>
      <c r="K35" s="5"/>
    </row>
    <row r="36" spans="2:11" ht="15.75" thickBot="1" x14ac:dyDescent="0.3">
      <c r="B36" s="1119" t="s">
        <v>517</v>
      </c>
      <c r="C36" s="1120"/>
      <c r="D36" s="1120"/>
      <c r="E36" s="1121"/>
      <c r="F36" s="5"/>
      <c r="G36" s="5"/>
      <c r="H36" s="5"/>
      <c r="I36" s="5"/>
      <c r="J36" s="5"/>
      <c r="K36" s="5"/>
    </row>
    <row r="37" spans="2:11" ht="15.75" thickBot="1" x14ac:dyDescent="0.3">
      <c r="B37" s="1122">
        <v>1</v>
      </c>
      <c r="C37" s="92"/>
      <c r="D37" s="47" t="s">
        <v>514</v>
      </c>
      <c r="E37" s="228" t="s">
        <v>518</v>
      </c>
      <c r="F37" s="5"/>
      <c r="G37" s="5"/>
      <c r="H37" s="5"/>
      <c r="I37" s="5"/>
      <c r="J37" s="5"/>
      <c r="K37" s="5"/>
    </row>
    <row r="38" spans="2:11" ht="15.75" thickBot="1" x14ac:dyDescent="0.3">
      <c r="B38" s="1123"/>
      <c r="C38" s="92"/>
      <c r="D38" s="39" t="s">
        <v>7</v>
      </c>
      <c r="E38" s="228" t="s">
        <v>611</v>
      </c>
      <c r="F38" s="5"/>
      <c r="G38" s="5"/>
      <c r="H38" s="5"/>
      <c r="I38" s="5"/>
      <c r="J38" s="5"/>
      <c r="K38" s="5"/>
    </row>
    <row r="39" spans="2:11" ht="15.75" thickBot="1" x14ac:dyDescent="0.3">
      <c r="B39" s="1123"/>
      <c r="C39" s="92"/>
      <c r="D39" s="39" t="s">
        <v>515</v>
      </c>
      <c r="E39" s="229"/>
      <c r="F39" s="5"/>
      <c r="G39" s="5"/>
      <c r="H39" s="5"/>
      <c r="I39" s="5"/>
      <c r="J39" s="5"/>
      <c r="K39" s="5"/>
    </row>
    <row r="40" spans="2:11" ht="15.75" thickBot="1" x14ac:dyDescent="0.3">
      <c r="B40" s="1123"/>
      <c r="C40" s="92"/>
      <c r="D40" s="39" t="s">
        <v>9</v>
      </c>
      <c r="E40" s="229"/>
      <c r="F40" s="5"/>
      <c r="G40" s="5"/>
      <c r="H40" s="5"/>
      <c r="I40" s="5"/>
      <c r="J40" s="5"/>
      <c r="K40" s="5"/>
    </row>
    <row r="41" spans="2:11" ht="15.75" thickBot="1" x14ac:dyDescent="0.3">
      <c r="B41" s="1123"/>
      <c r="C41" s="92"/>
      <c r="D41" s="39" t="s">
        <v>11</v>
      </c>
      <c r="E41" s="229"/>
      <c r="F41" s="5"/>
      <c r="G41" s="5"/>
      <c r="H41" s="5"/>
      <c r="I41" s="5"/>
      <c r="J41" s="5"/>
      <c r="K41" s="5"/>
    </row>
    <row r="42" spans="2:11" ht="15.75" thickBot="1" x14ac:dyDescent="0.3">
      <c r="B42" s="1123"/>
      <c r="C42" s="92"/>
      <c r="D42" s="39" t="s">
        <v>13</v>
      </c>
      <c r="E42" s="229"/>
      <c r="F42" s="5"/>
      <c r="G42" s="5"/>
      <c r="H42" s="5"/>
      <c r="I42" s="5"/>
      <c r="J42" s="5"/>
      <c r="K42" s="5"/>
    </row>
    <row r="43" spans="2:11" ht="15.75" thickBot="1" x14ac:dyDescent="0.3">
      <c r="B43" s="1124"/>
      <c r="C43" s="2"/>
      <c r="D43" s="39" t="s">
        <v>516</v>
      </c>
      <c r="E43" s="229"/>
      <c r="F43" s="5"/>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520</v>
      </c>
      <c r="C45" s="118"/>
      <c r="D45" s="118"/>
      <c r="E45" s="118"/>
      <c r="F45" s="119"/>
      <c r="G45" s="5"/>
      <c r="H45" s="5"/>
      <c r="I45" s="5"/>
      <c r="J45" s="5"/>
      <c r="K45" s="5"/>
    </row>
    <row r="46" spans="2:11" ht="15.75" thickBot="1" x14ac:dyDescent="0.3">
      <c r="B46" s="46" t="s">
        <v>521</v>
      </c>
      <c r="C46" s="38" t="s">
        <v>522</v>
      </c>
      <c r="D46" s="38" t="s">
        <v>523</v>
      </c>
      <c r="E46" s="38" t="s">
        <v>524</v>
      </c>
      <c r="F46" s="5"/>
      <c r="G46" s="5"/>
      <c r="H46" s="5"/>
      <c r="I46" s="5"/>
      <c r="J46" s="5"/>
    </row>
    <row r="47" spans="2:11" ht="72.75" thickBot="1" x14ac:dyDescent="0.3">
      <c r="B47" s="48">
        <v>42401</v>
      </c>
      <c r="C47" s="38">
        <v>0.01</v>
      </c>
      <c r="D47" s="49" t="s">
        <v>612</v>
      </c>
      <c r="E47" s="38"/>
      <c r="F47" s="5"/>
      <c r="G47" s="5"/>
      <c r="H47" s="5"/>
      <c r="I47" s="5"/>
      <c r="J47" s="5"/>
    </row>
    <row r="48" spans="2:11" ht="15.75" thickBot="1" x14ac:dyDescent="0.3">
      <c r="B48" s="1"/>
      <c r="C48" s="74"/>
      <c r="D48" s="5"/>
      <c r="E48" s="5"/>
      <c r="F48" s="5"/>
      <c r="G48" s="5"/>
      <c r="H48" s="5"/>
      <c r="I48" s="5"/>
      <c r="J48" s="5"/>
      <c r="K48" s="5"/>
    </row>
    <row r="49" spans="2:11" x14ac:dyDescent="0.25">
      <c r="B49" s="127" t="s">
        <v>428</v>
      </c>
      <c r="C49" s="94"/>
      <c r="D49" s="5"/>
      <c r="E49" s="5"/>
      <c r="F49" s="5"/>
      <c r="G49" s="5"/>
      <c r="H49" s="5"/>
      <c r="I49" s="5"/>
      <c r="J49" s="5"/>
      <c r="K49" s="5"/>
    </row>
    <row r="50" spans="2:11" x14ac:dyDescent="0.25">
      <c r="B50" s="1152"/>
      <c r="C50" s="1153"/>
      <c r="D50" s="1153"/>
      <c r="E50" s="1153"/>
      <c r="F50" s="1153"/>
      <c r="G50" s="1153"/>
      <c r="H50" s="1153"/>
      <c r="I50" s="1153"/>
      <c r="J50" s="1154"/>
      <c r="K50" s="5"/>
    </row>
    <row r="51" spans="2:11" x14ac:dyDescent="0.25">
      <c r="B51" s="5"/>
      <c r="D51" s="5"/>
      <c r="E51" s="5"/>
      <c r="F51" s="5"/>
      <c r="G51" s="5"/>
      <c r="H51" s="5"/>
      <c r="I51" s="5"/>
      <c r="J51" s="5"/>
      <c r="K51" s="5"/>
    </row>
    <row r="52" spans="2:11" ht="15.75" thickBot="1" x14ac:dyDescent="0.3">
      <c r="B52" s="5"/>
      <c r="D52" s="5"/>
      <c r="E52" s="5"/>
      <c r="F52" s="5"/>
      <c r="G52" s="5"/>
      <c r="H52" s="5"/>
      <c r="I52" s="5"/>
      <c r="J52" s="5"/>
      <c r="K52" s="5"/>
    </row>
    <row r="53" spans="2:11" ht="15.75" thickBot="1" x14ac:dyDescent="0.3">
      <c r="B53" s="1119" t="s">
        <v>526</v>
      </c>
      <c r="C53" s="1120"/>
      <c r="D53" s="1121"/>
      <c r="E53" s="5"/>
      <c r="F53" s="5"/>
      <c r="G53" s="5"/>
      <c r="H53" s="5"/>
      <c r="I53" s="5"/>
      <c r="J53" s="5"/>
      <c r="K53" s="5"/>
    </row>
    <row r="54" spans="2:11" ht="15.75" thickBot="1" x14ac:dyDescent="0.3">
      <c r="B54" s="1"/>
      <c r="C54" s="74"/>
      <c r="D54" s="5"/>
      <c r="E54" s="5"/>
      <c r="F54" s="5"/>
      <c r="G54" s="5"/>
      <c r="H54" s="5"/>
      <c r="I54" s="5"/>
      <c r="J54" s="5"/>
      <c r="K54" s="5"/>
    </row>
    <row r="55" spans="2:11" ht="24" customHeight="1" thickBot="1" x14ac:dyDescent="0.3">
      <c r="B55" s="51" t="s">
        <v>527</v>
      </c>
      <c r="C55" s="226"/>
      <c r="D55" s="1131" t="s">
        <v>613</v>
      </c>
      <c r="E55" s="1132"/>
      <c r="F55" s="1132"/>
      <c r="G55" s="1132"/>
      <c r="H55" s="1132"/>
      <c r="I55" s="1132"/>
      <c r="J55" s="1133"/>
      <c r="K55" s="5"/>
    </row>
    <row r="56" spans="2:11" x14ac:dyDescent="0.25">
      <c r="B56" s="1122" t="s">
        <v>529</v>
      </c>
      <c r="C56" s="87"/>
      <c r="D56" s="1116" t="s">
        <v>530</v>
      </c>
      <c r="E56" s="1117"/>
      <c r="F56" s="1117"/>
      <c r="G56" s="1117"/>
      <c r="H56" s="1117"/>
      <c r="I56" s="1117"/>
      <c r="J56" s="1118"/>
      <c r="K56" s="5"/>
    </row>
    <row r="57" spans="2:11" ht="24" customHeight="1" x14ac:dyDescent="0.25">
      <c r="B57" s="1123"/>
      <c r="C57" s="90"/>
      <c r="D57" s="1110" t="s">
        <v>614</v>
      </c>
      <c r="E57" s="1111"/>
      <c r="F57" s="1111"/>
      <c r="G57" s="1111"/>
      <c r="H57" s="1111"/>
      <c r="I57" s="1111"/>
      <c r="J57" s="1112"/>
      <c r="K57" s="5"/>
    </row>
    <row r="58" spans="2:11" x14ac:dyDescent="0.25">
      <c r="B58" s="1123"/>
      <c r="C58" s="90"/>
      <c r="D58" s="1107" t="s">
        <v>615</v>
      </c>
      <c r="E58" s="1108"/>
      <c r="F58" s="1108"/>
      <c r="G58" s="1108"/>
      <c r="H58" s="1108"/>
      <c r="I58" s="1108"/>
      <c r="J58" s="1109"/>
      <c r="K58" s="5"/>
    </row>
    <row r="59" spans="2:11" x14ac:dyDescent="0.25">
      <c r="B59" s="1123"/>
      <c r="C59" s="90"/>
      <c r="D59" s="1110" t="s">
        <v>616</v>
      </c>
      <c r="E59" s="1111"/>
      <c r="F59" s="1111"/>
      <c r="G59" s="1111"/>
      <c r="H59" s="1111"/>
      <c r="I59" s="1111"/>
      <c r="J59" s="1112"/>
      <c r="K59" s="5"/>
    </row>
    <row r="60" spans="2:11" x14ac:dyDescent="0.25">
      <c r="B60" s="1123"/>
      <c r="C60" s="90"/>
      <c r="D60" s="1110" t="s">
        <v>617</v>
      </c>
      <c r="E60" s="1111"/>
      <c r="F60" s="1111"/>
      <c r="G60" s="1111"/>
      <c r="H60" s="1111"/>
      <c r="I60" s="1111"/>
      <c r="J60" s="1112"/>
      <c r="K60" s="5"/>
    </row>
    <row r="61" spans="2:11" x14ac:dyDescent="0.25">
      <c r="B61" s="1123"/>
      <c r="C61" s="90"/>
      <c r="D61" s="1110" t="s">
        <v>618</v>
      </c>
      <c r="E61" s="1111"/>
      <c r="F61" s="1111"/>
      <c r="G61" s="1111"/>
      <c r="H61" s="1111"/>
      <c r="I61" s="1111"/>
      <c r="J61" s="1112"/>
      <c r="K61" s="5"/>
    </row>
    <row r="62" spans="2:11" ht="24" customHeight="1" x14ac:dyDescent="0.25">
      <c r="B62" s="1123"/>
      <c r="C62" s="90"/>
      <c r="D62" s="1110" t="s">
        <v>619</v>
      </c>
      <c r="E62" s="1111"/>
      <c r="F62" s="1111"/>
      <c r="G62" s="1111"/>
      <c r="H62" s="1111"/>
      <c r="I62" s="1111"/>
      <c r="J62" s="1112"/>
      <c r="K62" s="5"/>
    </row>
    <row r="63" spans="2:11" ht="24" customHeight="1" x14ac:dyDescent="0.25">
      <c r="B63" s="1123"/>
      <c r="C63" s="90"/>
      <c r="D63" s="1110" t="s">
        <v>620</v>
      </c>
      <c r="E63" s="1111"/>
      <c r="F63" s="1111"/>
      <c r="G63" s="1111"/>
      <c r="H63" s="1111"/>
      <c r="I63" s="1111"/>
      <c r="J63" s="1112"/>
      <c r="K63" s="5"/>
    </row>
    <row r="64" spans="2:11" x14ac:dyDescent="0.25">
      <c r="B64" s="1123"/>
      <c r="C64" s="90"/>
      <c r="D64" s="1110" t="s">
        <v>621</v>
      </c>
      <c r="E64" s="1111"/>
      <c r="F64" s="1111"/>
      <c r="G64" s="1111"/>
      <c r="H64" s="1111"/>
      <c r="I64" s="1111"/>
      <c r="J64" s="1112"/>
      <c r="K64" s="5"/>
    </row>
    <row r="65" spans="2:11" x14ac:dyDescent="0.25">
      <c r="B65" s="1123"/>
      <c r="C65" s="90"/>
      <c r="D65" s="1107" t="s">
        <v>622</v>
      </c>
      <c r="E65" s="1108"/>
      <c r="F65" s="1108"/>
      <c r="G65" s="1108"/>
      <c r="H65" s="1108"/>
      <c r="I65" s="1108"/>
      <c r="J65" s="1109"/>
      <c r="K65" s="5"/>
    </row>
    <row r="66" spans="2:11" ht="15.75" thickBot="1" x14ac:dyDescent="0.3">
      <c r="B66" s="1124"/>
      <c r="C66" s="91"/>
      <c r="D66" s="1134" t="s">
        <v>623</v>
      </c>
      <c r="E66" s="1135"/>
      <c r="F66" s="1135"/>
      <c r="G66" s="1135"/>
      <c r="H66" s="1135"/>
      <c r="I66" s="1135"/>
      <c r="J66" s="1136"/>
      <c r="K66" s="5"/>
    </row>
    <row r="67" spans="2:11" ht="24.75" thickBot="1" x14ac:dyDescent="0.3">
      <c r="B67" s="46" t="s">
        <v>542</v>
      </c>
      <c r="C67" s="91"/>
      <c r="D67" s="1131"/>
      <c r="E67" s="1132"/>
      <c r="F67" s="1132"/>
      <c r="G67" s="1132"/>
      <c r="H67" s="1132"/>
      <c r="I67" s="1132"/>
      <c r="J67" s="1133"/>
      <c r="K67" s="5"/>
    </row>
    <row r="68" spans="2:11" ht="24.75" thickBot="1" x14ac:dyDescent="0.3">
      <c r="B68" s="46" t="s">
        <v>543</v>
      </c>
      <c r="C68" s="91"/>
      <c r="D68" s="1131" t="s">
        <v>624</v>
      </c>
      <c r="E68" s="1132"/>
      <c r="F68" s="1132"/>
      <c r="G68" s="1132"/>
      <c r="H68" s="1132"/>
      <c r="I68" s="1132"/>
      <c r="J68" s="1133"/>
      <c r="K68" s="5"/>
    </row>
    <row r="69" spans="2:11" x14ac:dyDescent="0.25">
      <c r="B69" s="1122" t="s">
        <v>560</v>
      </c>
      <c r="C69" s="87"/>
      <c r="D69" s="1104"/>
      <c r="E69" s="1105"/>
      <c r="F69" s="1105"/>
      <c r="G69" s="1105"/>
      <c r="H69" s="1105"/>
      <c r="I69" s="1105"/>
      <c r="J69" s="1106"/>
      <c r="K69" s="5"/>
    </row>
    <row r="70" spans="2:11" x14ac:dyDescent="0.25">
      <c r="B70" s="1123"/>
      <c r="C70" s="90"/>
      <c r="D70" s="1140"/>
      <c r="E70" s="1141"/>
      <c r="F70" s="1141"/>
      <c r="G70" s="1141"/>
      <c r="H70" s="1141"/>
      <c r="I70" s="1141"/>
      <c r="J70" s="1142"/>
      <c r="K70" s="5"/>
    </row>
    <row r="71" spans="2:11" x14ac:dyDescent="0.25">
      <c r="B71" s="1123"/>
      <c r="C71" s="90"/>
      <c r="D71" s="1110" t="s">
        <v>561</v>
      </c>
      <c r="E71" s="1111"/>
      <c r="F71" s="1111"/>
      <c r="G71" s="1111"/>
      <c r="H71" s="1111"/>
      <c r="I71" s="1111"/>
      <c r="J71" s="1112"/>
      <c r="K71" s="5"/>
    </row>
    <row r="72" spans="2:11" ht="26.45" customHeight="1" x14ac:dyDescent="0.25">
      <c r="B72" s="1123"/>
      <c r="C72" s="90"/>
      <c r="D72" s="1110" t="s">
        <v>625</v>
      </c>
      <c r="E72" s="1111"/>
      <c r="F72" s="1111"/>
      <c r="G72" s="1111"/>
      <c r="H72" s="1111"/>
      <c r="I72" s="1111"/>
      <c r="J72" s="1112"/>
      <c r="K72" s="5"/>
    </row>
    <row r="73" spans="2:11" ht="14.45" customHeight="1" x14ac:dyDescent="0.25">
      <c r="B73" s="1123"/>
      <c r="C73" s="90"/>
      <c r="D73" s="1110" t="s">
        <v>626</v>
      </c>
      <c r="E73" s="1111"/>
      <c r="F73" s="1111"/>
      <c r="G73" s="1111"/>
      <c r="H73" s="1111"/>
      <c r="I73" s="1111"/>
      <c r="J73" s="1112"/>
      <c r="K73" s="5"/>
    </row>
    <row r="74" spans="2:11" ht="14.45" customHeight="1" x14ac:dyDescent="0.25">
      <c r="B74" s="1123"/>
      <c r="C74" s="90"/>
      <c r="D74" s="1110" t="s">
        <v>627</v>
      </c>
      <c r="E74" s="1111"/>
      <c r="F74" s="1111"/>
      <c r="G74" s="1111"/>
      <c r="H74" s="1111"/>
      <c r="I74" s="1111"/>
      <c r="J74" s="1112"/>
      <c r="K74" s="5"/>
    </row>
    <row r="75" spans="2:11" ht="24" customHeight="1" thickBot="1" x14ac:dyDescent="0.3">
      <c r="B75" s="1124"/>
      <c r="C75" s="91"/>
      <c r="D75" s="1134" t="s">
        <v>628</v>
      </c>
      <c r="E75" s="1135"/>
      <c r="F75" s="1135"/>
      <c r="G75" s="1135"/>
      <c r="H75" s="1135"/>
      <c r="I75" s="1135"/>
      <c r="J75" s="1136"/>
      <c r="K75" s="5"/>
    </row>
    <row r="76" spans="2:11" x14ac:dyDescent="0.25">
      <c r="B76" s="5"/>
      <c r="D76" s="5"/>
      <c r="E76" s="5"/>
      <c r="F76" s="5"/>
      <c r="G76" s="5"/>
      <c r="H76" s="5"/>
      <c r="I76" s="5"/>
      <c r="J76" s="5"/>
      <c r="K76" s="5"/>
    </row>
  </sheetData>
  <mergeCells count="44">
    <mergeCell ref="A1:P1"/>
    <mergeCell ref="A2:P2"/>
    <mergeCell ref="A3:P3"/>
    <mergeCell ref="A4:D4"/>
    <mergeCell ref="A5:P5"/>
    <mergeCell ref="B28:B34"/>
    <mergeCell ref="B36:E36"/>
    <mergeCell ref="B37:B43"/>
    <mergeCell ref="B15:B23"/>
    <mergeCell ref="D15:J15"/>
    <mergeCell ref="D19:J19"/>
    <mergeCell ref="D24:J24"/>
    <mergeCell ref="D25:J25"/>
    <mergeCell ref="B27:E27"/>
    <mergeCell ref="D67:J67"/>
    <mergeCell ref="B69:B75"/>
    <mergeCell ref="D69:J69"/>
    <mergeCell ref="D70:J70"/>
    <mergeCell ref="D71:J71"/>
    <mergeCell ref="D72:J72"/>
    <mergeCell ref="D73:J73"/>
    <mergeCell ref="D74:J74"/>
    <mergeCell ref="D75:J75"/>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B10:D10"/>
    <mergeCell ref="F10:S10"/>
    <mergeCell ref="F11:S11"/>
    <mergeCell ref="E12:R12"/>
    <mergeCell ref="E13:R13"/>
  </mergeCells>
  <conditionalFormatting sqref="F10">
    <cfRule type="notContainsBlanks" dxfId="123" priority="4">
      <formula>LEN(TRIM(F10))&gt;0</formula>
    </cfRule>
  </conditionalFormatting>
  <conditionalFormatting sqref="F11:S11">
    <cfRule type="expression" dxfId="122" priority="2">
      <formula>E11="NO SE REPORTA"</formula>
    </cfRule>
    <cfRule type="expression" dxfId="121" priority="3">
      <formula>E10="NO APLICA"</formula>
    </cfRule>
  </conditionalFormatting>
  <conditionalFormatting sqref="E12:R12">
    <cfRule type="expression" dxfId="12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1:H22 E16:E18">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66FF66"/>
  </sheetPr>
  <dimension ref="A1:U75"/>
  <sheetViews>
    <sheetView showGridLines="0" topLeftCell="A25"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1706</v>
      </c>
      <c r="F12" s="1146"/>
      <c r="G12" s="1146"/>
      <c r="H12" s="1146"/>
      <c r="I12" s="1146"/>
      <c r="J12" s="1146"/>
      <c r="K12" s="1146"/>
      <c r="L12" s="1146"/>
      <c r="M12" s="1146"/>
      <c r="N12" s="1146"/>
      <c r="O12" s="1146"/>
      <c r="P12" s="1146"/>
      <c r="Q12" s="1146"/>
      <c r="R12" s="1146"/>
    </row>
    <row r="13" spans="1:21" ht="39" customHeight="1" x14ac:dyDescent="0.25">
      <c r="B13" s="351"/>
      <c r="C13" s="86"/>
      <c r="D13" s="168" t="s">
        <v>469</v>
      </c>
      <c r="E13" s="1147" t="s">
        <v>1713</v>
      </c>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75" thickBot="1" x14ac:dyDescent="0.3">
      <c r="B15" s="1122" t="s">
        <v>470</v>
      </c>
      <c r="C15" s="87"/>
      <c r="D15" s="1104" t="s">
        <v>471</v>
      </c>
      <c r="E15" s="1105"/>
      <c r="F15" s="1105"/>
      <c r="G15" s="1105"/>
      <c r="H15" s="1105"/>
      <c r="I15" s="1105"/>
      <c r="J15" s="1106"/>
      <c r="K15" s="5"/>
    </row>
    <row r="16" spans="1:21" ht="36.75" thickBot="1" x14ac:dyDescent="0.3">
      <c r="B16" s="1123"/>
      <c r="C16" s="92"/>
      <c r="D16" s="42" t="s">
        <v>629</v>
      </c>
      <c r="E16" s="502">
        <v>26</v>
      </c>
      <c r="F16" s="5"/>
      <c r="G16" s="5"/>
      <c r="H16" s="5"/>
      <c r="I16" s="5"/>
      <c r="J16" s="20"/>
      <c r="K16" s="5"/>
    </row>
    <row r="17" spans="2:11" ht="48.75" thickBot="1" x14ac:dyDescent="0.3">
      <c r="B17" s="1123"/>
      <c r="C17" s="92"/>
      <c r="D17" s="39" t="s">
        <v>630</v>
      </c>
      <c r="E17" s="502">
        <v>37</v>
      </c>
      <c r="F17" s="5"/>
      <c r="G17" s="5"/>
      <c r="H17" s="5"/>
      <c r="I17" s="5"/>
      <c r="J17" s="20"/>
      <c r="K17" s="5"/>
    </row>
    <row r="18" spans="2:11" ht="15.75" thickBot="1" x14ac:dyDescent="0.3">
      <c r="B18" s="1123"/>
      <c r="C18" s="90"/>
      <c r="D18" s="1134"/>
      <c r="E18" s="1135"/>
      <c r="F18" s="1135"/>
      <c r="G18" s="1135"/>
      <c r="H18" s="1135"/>
      <c r="I18" s="1135"/>
      <c r="J18" s="1136"/>
      <c r="K18" s="5"/>
    </row>
    <row r="19" spans="2:11" ht="15.75" thickBot="1" x14ac:dyDescent="0.3">
      <c r="B19" s="1123"/>
      <c r="C19" s="96" t="s">
        <v>424</v>
      </c>
      <c r="D19" s="42" t="s">
        <v>601</v>
      </c>
      <c r="E19" s="88" t="s">
        <v>494</v>
      </c>
      <c r="F19" s="88" t="s">
        <v>495</v>
      </c>
      <c r="G19" s="88" t="s">
        <v>496</v>
      </c>
      <c r="H19" s="88" t="s">
        <v>497</v>
      </c>
      <c r="I19" s="213" t="s">
        <v>428</v>
      </c>
      <c r="J19" s="109"/>
      <c r="K19" s="5"/>
    </row>
    <row r="20" spans="2:11" ht="36.75" thickBot="1" x14ac:dyDescent="0.3">
      <c r="B20" s="1123"/>
      <c r="C20" s="2" t="s">
        <v>603</v>
      </c>
      <c r="D20" s="39" t="s">
        <v>631</v>
      </c>
      <c r="E20" s="502">
        <v>37</v>
      </c>
      <c r="F20" s="502">
        <v>37</v>
      </c>
      <c r="G20" s="502">
        <v>37</v>
      </c>
      <c r="H20" s="502">
        <v>37</v>
      </c>
      <c r="I20" s="29"/>
      <c r="J20" s="110"/>
      <c r="K20" s="5"/>
    </row>
    <row r="21" spans="2:11" ht="36.75" thickBot="1" x14ac:dyDescent="0.3">
      <c r="B21" s="1123"/>
      <c r="C21" s="2" t="s">
        <v>605</v>
      </c>
      <c r="D21" s="39" t="s">
        <v>632</v>
      </c>
      <c r="E21" s="502">
        <v>37</v>
      </c>
      <c r="F21" s="502">
        <v>37</v>
      </c>
      <c r="G21" s="201"/>
      <c r="H21" s="201"/>
      <c r="I21" s="29"/>
      <c r="J21" s="110"/>
      <c r="K21" s="5"/>
    </row>
    <row r="22" spans="2:11" ht="36.75" thickBot="1" x14ac:dyDescent="0.3">
      <c r="B22" s="1124"/>
      <c r="C22" s="2" t="s">
        <v>607</v>
      </c>
      <c r="D22" s="39" t="s">
        <v>633</v>
      </c>
      <c r="E22" s="530">
        <f>IFERROR(E21/E20,"N.A.")</f>
        <v>1</v>
      </c>
      <c r="F22" s="530">
        <f>IFERROR(F21/F20,"N.A.")</f>
        <v>1</v>
      </c>
      <c r="G22" s="530">
        <f>IFERROR(G21/G20,"N.A.")</f>
        <v>0</v>
      </c>
      <c r="H22" s="530">
        <f>IFERROR(H21/H20,"N.A.")</f>
        <v>0</v>
      </c>
      <c r="I22" s="350"/>
      <c r="J22" s="111"/>
      <c r="K22" s="5"/>
    </row>
    <row r="23" spans="2:11" ht="24" customHeight="1" thickBot="1" x14ac:dyDescent="0.3">
      <c r="B23" s="46" t="s">
        <v>509</v>
      </c>
      <c r="C23" s="91"/>
      <c r="D23" s="1131" t="s">
        <v>634</v>
      </c>
      <c r="E23" s="1132"/>
      <c r="F23" s="1132"/>
      <c r="G23" s="1132"/>
      <c r="H23" s="1132"/>
      <c r="I23" s="1132"/>
      <c r="J23" s="1133"/>
      <c r="K23" s="5"/>
    </row>
    <row r="24" spans="2:11" ht="24.75" thickBot="1" x14ac:dyDescent="0.3">
      <c r="B24" s="46" t="s">
        <v>511</v>
      </c>
      <c r="C24" s="91"/>
      <c r="D24" s="1131" t="s">
        <v>610</v>
      </c>
      <c r="E24" s="1132"/>
      <c r="F24" s="1132"/>
      <c r="G24" s="1132"/>
      <c r="H24" s="1132"/>
      <c r="I24" s="1132"/>
      <c r="J24" s="1133"/>
      <c r="K24" s="5"/>
    </row>
    <row r="25" spans="2:11" ht="15.75" thickBot="1" x14ac:dyDescent="0.3">
      <c r="B25" s="1"/>
      <c r="C25" s="74"/>
      <c r="D25" s="5"/>
      <c r="E25" s="5"/>
      <c r="F25" s="5"/>
      <c r="G25" s="5"/>
      <c r="H25" s="5"/>
      <c r="I25" s="5"/>
      <c r="J25" s="5"/>
      <c r="K25" s="5"/>
    </row>
    <row r="26" spans="2:11" ht="24" customHeight="1" thickBot="1" x14ac:dyDescent="0.3">
      <c r="B26" s="1119" t="s">
        <v>513</v>
      </c>
      <c r="C26" s="1120"/>
      <c r="D26" s="1120"/>
      <c r="E26" s="1121"/>
      <c r="F26" s="5"/>
      <c r="G26" s="5"/>
      <c r="H26" s="5"/>
      <c r="I26" s="5"/>
      <c r="J26" s="5"/>
      <c r="K26" s="5"/>
    </row>
    <row r="27" spans="2:11" ht="72.75" thickBot="1" x14ac:dyDescent="0.3">
      <c r="B27" s="1122">
        <v>1</v>
      </c>
      <c r="C27" s="92"/>
      <c r="D27" s="47" t="s">
        <v>514</v>
      </c>
      <c r="E27" s="531" t="s">
        <v>2</v>
      </c>
      <c r="F27" s="5"/>
      <c r="G27" s="5"/>
      <c r="H27" s="5"/>
      <c r="I27" s="5"/>
      <c r="J27" s="5"/>
      <c r="K27" s="5"/>
    </row>
    <row r="28" spans="2:11" ht="48.75" thickBot="1" x14ac:dyDescent="0.3">
      <c r="B28" s="1123"/>
      <c r="C28" s="92"/>
      <c r="D28" s="39" t="s">
        <v>7</v>
      </c>
      <c r="E28" s="531" t="s">
        <v>1708</v>
      </c>
      <c r="F28" s="5"/>
      <c r="G28" s="5"/>
      <c r="H28" s="5"/>
      <c r="I28" s="5"/>
      <c r="J28" s="5"/>
      <c r="K28" s="5"/>
    </row>
    <row r="29" spans="2:11" ht="24.75" thickBot="1" x14ac:dyDescent="0.3">
      <c r="B29" s="1123"/>
      <c r="C29" s="92"/>
      <c r="D29" s="39" t="s">
        <v>515</v>
      </c>
      <c r="E29" s="531" t="s">
        <v>1714</v>
      </c>
      <c r="F29" s="5"/>
      <c r="G29" s="5"/>
      <c r="H29" s="5"/>
      <c r="I29" s="5"/>
      <c r="J29" s="5"/>
      <c r="K29" s="5"/>
    </row>
    <row r="30" spans="2:11" ht="24.75" thickBot="1" x14ac:dyDescent="0.3">
      <c r="B30" s="1123"/>
      <c r="C30" s="92"/>
      <c r="D30" s="39" t="s">
        <v>9</v>
      </c>
      <c r="E30" s="531" t="s">
        <v>1715</v>
      </c>
      <c r="F30" s="5"/>
      <c r="G30" s="5"/>
      <c r="H30" s="5"/>
      <c r="I30" s="5"/>
      <c r="J30" s="5"/>
      <c r="K30" s="5"/>
    </row>
    <row r="31" spans="2:11" ht="30.75" thickBot="1" x14ac:dyDescent="0.3">
      <c r="B31" s="1123"/>
      <c r="C31" s="92"/>
      <c r="D31" s="39" t="s">
        <v>11</v>
      </c>
      <c r="E31" s="532" t="s">
        <v>1716</v>
      </c>
      <c r="F31" s="5"/>
      <c r="G31" s="5"/>
      <c r="H31" s="5"/>
      <c r="I31" s="5"/>
      <c r="J31" s="5"/>
      <c r="K31" s="5"/>
    </row>
    <row r="32" spans="2:11" ht="15.75" thickBot="1" x14ac:dyDescent="0.3">
      <c r="B32" s="1123"/>
      <c r="C32" s="92"/>
      <c r="D32" s="39" t="s">
        <v>13</v>
      </c>
      <c r="E32" s="533">
        <v>3138863455</v>
      </c>
      <c r="F32" s="5"/>
      <c r="G32" s="5"/>
      <c r="H32" s="5"/>
      <c r="I32" s="5"/>
      <c r="J32" s="5"/>
      <c r="K32" s="5"/>
    </row>
    <row r="33" spans="2:11" ht="24.75" thickBot="1" x14ac:dyDescent="0.3">
      <c r="B33" s="1124"/>
      <c r="C33" s="2"/>
      <c r="D33" s="39" t="s">
        <v>516</v>
      </c>
      <c r="E33" s="531" t="s">
        <v>1717</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119" t="s">
        <v>517</v>
      </c>
      <c r="C35" s="1120"/>
      <c r="D35" s="1120"/>
      <c r="E35" s="1121"/>
      <c r="F35" s="5"/>
      <c r="G35" s="5"/>
      <c r="H35" s="5"/>
      <c r="I35" s="5"/>
      <c r="J35" s="5"/>
      <c r="K35" s="5"/>
    </row>
    <row r="36" spans="2:11" ht="15.75" thickBot="1" x14ac:dyDescent="0.3">
      <c r="B36" s="1122">
        <v>1</v>
      </c>
      <c r="C36" s="92"/>
      <c r="D36" s="47" t="s">
        <v>514</v>
      </c>
      <c r="E36" s="228" t="s">
        <v>518</v>
      </c>
      <c r="F36" s="5"/>
      <c r="G36" s="5"/>
      <c r="H36" s="5"/>
      <c r="I36" s="5"/>
      <c r="J36" s="5"/>
      <c r="K36" s="5"/>
    </row>
    <row r="37" spans="2:11" ht="15.75" thickBot="1" x14ac:dyDescent="0.3">
      <c r="B37" s="1123"/>
      <c r="C37" s="92"/>
      <c r="D37" s="39" t="s">
        <v>7</v>
      </c>
      <c r="E37" s="228" t="s">
        <v>611</v>
      </c>
      <c r="F37" s="5"/>
      <c r="G37" s="5"/>
      <c r="H37" s="5"/>
      <c r="I37" s="5"/>
      <c r="J37" s="5"/>
      <c r="K37" s="5"/>
    </row>
    <row r="38" spans="2:11" ht="15.75" thickBot="1" x14ac:dyDescent="0.3">
      <c r="B38" s="1123"/>
      <c r="C38" s="92"/>
      <c r="D38" s="39" t="s">
        <v>515</v>
      </c>
      <c r="E38" s="232"/>
      <c r="F38" s="5"/>
      <c r="G38" s="5"/>
      <c r="H38" s="5"/>
      <c r="I38" s="5"/>
      <c r="J38" s="5"/>
      <c r="K38" s="5"/>
    </row>
    <row r="39" spans="2:11" ht="15.75" thickBot="1" x14ac:dyDescent="0.3">
      <c r="B39" s="1123"/>
      <c r="C39" s="92"/>
      <c r="D39" s="39" t="s">
        <v>9</v>
      </c>
      <c r="E39" s="232"/>
      <c r="F39" s="5"/>
      <c r="G39" s="5"/>
      <c r="H39" s="5"/>
      <c r="I39" s="5"/>
      <c r="J39" s="5"/>
      <c r="K39" s="5"/>
    </row>
    <row r="40" spans="2:11" ht="15.75" thickBot="1" x14ac:dyDescent="0.3">
      <c r="B40" s="1123"/>
      <c r="C40" s="92"/>
      <c r="D40" s="39" t="s">
        <v>11</v>
      </c>
      <c r="E40" s="232"/>
      <c r="F40" s="5"/>
      <c r="G40" s="5"/>
      <c r="H40" s="5"/>
      <c r="I40" s="5"/>
      <c r="J40" s="5"/>
      <c r="K40" s="5"/>
    </row>
    <row r="41" spans="2:11" ht="15.75" thickBot="1" x14ac:dyDescent="0.3">
      <c r="B41" s="1123"/>
      <c r="C41" s="92"/>
      <c r="D41" s="39" t="s">
        <v>13</v>
      </c>
      <c r="E41" s="232"/>
      <c r="F41" s="5"/>
      <c r="G41" s="5"/>
      <c r="H41" s="5"/>
      <c r="I41" s="5"/>
      <c r="J41" s="5"/>
      <c r="K41" s="5"/>
    </row>
    <row r="42" spans="2:11" ht="15.75" thickBot="1" x14ac:dyDescent="0.3">
      <c r="B42" s="1124"/>
      <c r="C42" s="2"/>
      <c r="D42" s="39" t="s">
        <v>516</v>
      </c>
      <c r="E42" s="232"/>
      <c r="F42" s="5"/>
      <c r="G42" s="5"/>
      <c r="H42" s="5"/>
      <c r="I42" s="5"/>
      <c r="J42" s="5"/>
      <c r="K42" s="5"/>
    </row>
    <row r="43" spans="2:11" ht="15.75" thickBot="1" x14ac:dyDescent="0.3">
      <c r="B43" s="1"/>
      <c r="C43" s="74"/>
      <c r="D43" s="5"/>
      <c r="E43" s="5"/>
      <c r="F43" s="5"/>
      <c r="G43" s="5"/>
      <c r="H43" s="5"/>
      <c r="I43" s="5"/>
      <c r="J43" s="5"/>
      <c r="K43" s="5"/>
    </row>
    <row r="44" spans="2:11" ht="15" customHeight="1" thickBot="1" x14ac:dyDescent="0.3">
      <c r="B44" s="231" t="s">
        <v>520</v>
      </c>
      <c r="C44" s="118"/>
      <c r="D44" s="118"/>
      <c r="E44" s="119"/>
      <c r="G44" s="5"/>
      <c r="H44" s="5"/>
      <c r="I44" s="5"/>
      <c r="J44" s="5"/>
      <c r="K44" s="5"/>
    </row>
    <row r="45" spans="2:11" ht="24.75" thickBot="1" x14ac:dyDescent="0.3">
      <c r="B45" s="46" t="s">
        <v>521</v>
      </c>
      <c r="C45" s="39" t="s">
        <v>522</v>
      </c>
      <c r="D45" s="39" t="s">
        <v>523</v>
      </c>
      <c r="E45" s="39" t="s">
        <v>524</v>
      </c>
      <c r="F45" s="5"/>
      <c r="G45" s="5"/>
      <c r="H45" s="5"/>
      <c r="I45" s="5"/>
      <c r="J45" s="5"/>
    </row>
    <row r="46" spans="2:11" ht="72.75" thickBot="1" x14ac:dyDescent="0.3">
      <c r="B46" s="48">
        <v>42401</v>
      </c>
      <c r="C46" s="39">
        <v>0.01</v>
      </c>
      <c r="D46" s="67" t="s">
        <v>635</v>
      </c>
      <c r="E46" s="39"/>
      <c r="F46" s="5"/>
      <c r="G46" s="5"/>
      <c r="H46" s="5"/>
      <c r="I46" s="5"/>
      <c r="J46" s="5"/>
    </row>
    <row r="47" spans="2:11" ht="15.75" thickBot="1" x14ac:dyDescent="0.3">
      <c r="B47" s="3"/>
      <c r="C47" s="93"/>
      <c r="D47" s="5"/>
      <c r="E47" s="5"/>
      <c r="F47" s="5"/>
      <c r="G47" s="5"/>
      <c r="H47" s="5"/>
      <c r="I47" s="5"/>
      <c r="J47" s="5"/>
      <c r="K47" s="5"/>
    </row>
    <row r="48" spans="2:11" x14ac:dyDescent="0.25">
      <c r="B48" s="127" t="s">
        <v>428</v>
      </c>
      <c r="C48" s="94"/>
      <c r="D48" s="5"/>
      <c r="E48" s="5"/>
      <c r="F48" s="5"/>
      <c r="G48" s="5"/>
      <c r="H48" s="5"/>
      <c r="I48" s="5"/>
      <c r="J48" s="5"/>
      <c r="K48" s="5"/>
    </row>
    <row r="49" spans="2:11" x14ac:dyDescent="0.25">
      <c r="B49" s="1155"/>
      <c r="C49" s="1156"/>
      <c r="D49" s="1156"/>
      <c r="E49" s="1157"/>
      <c r="F49" s="5"/>
      <c r="G49" s="5"/>
      <c r="H49" s="5"/>
      <c r="I49" s="5"/>
      <c r="J49" s="5"/>
      <c r="K49" s="5"/>
    </row>
    <row r="50" spans="2:11" ht="15.75" thickBot="1" x14ac:dyDescent="0.3">
      <c r="B50" s="5"/>
      <c r="D50" s="5"/>
      <c r="E50" s="5"/>
      <c r="F50" s="5"/>
      <c r="G50" s="5"/>
      <c r="H50" s="5"/>
      <c r="I50" s="5"/>
      <c r="J50" s="5"/>
      <c r="K50" s="5"/>
    </row>
    <row r="51" spans="2:11" ht="24.75" thickBot="1" x14ac:dyDescent="0.3">
      <c r="B51" s="50" t="s">
        <v>526</v>
      </c>
      <c r="C51" s="95"/>
      <c r="D51" s="5"/>
      <c r="E51" s="5"/>
      <c r="F51" s="5"/>
      <c r="G51" s="5"/>
      <c r="H51" s="5"/>
      <c r="I51" s="5"/>
      <c r="J51" s="5"/>
      <c r="K51" s="5"/>
    </row>
    <row r="52" spans="2:11" ht="15.75" thickBot="1" x14ac:dyDescent="0.3">
      <c r="B52" s="1"/>
      <c r="C52" s="74"/>
      <c r="D52" s="5"/>
      <c r="E52" s="5"/>
      <c r="F52" s="5"/>
      <c r="G52" s="5"/>
      <c r="H52" s="5"/>
      <c r="I52" s="5"/>
      <c r="J52" s="5"/>
      <c r="K52" s="5"/>
    </row>
    <row r="53" spans="2:11" ht="60.75" thickBot="1" x14ac:dyDescent="0.3">
      <c r="B53" s="51" t="s">
        <v>527</v>
      </c>
      <c r="C53" s="96"/>
      <c r="D53" s="42" t="s">
        <v>636</v>
      </c>
      <c r="E53" s="5"/>
      <c r="F53" s="5"/>
      <c r="G53" s="5"/>
      <c r="H53" s="5"/>
      <c r="I53" s="5"/>
      <c r="J53" s="5"/>
      <c r="K53" s="5"/>
    </row>
    <row r="54" spans="2:11" x14ac:dyDescent="0.25">
      <c r="B54" s="1122" t="s">
        <v>529</v>
      </c>
      <c r="C54" s="92"/>
      <c r="D54" s="52" t="s">
        <v>530</v>
      </c>
      <c r="E54" s="5"/>
      <c r="F54" s="5"/>
      <c r="G54" s="5"/>
      <c r="H54" s="5"/>
      <c r="I54" s="5"/>
      <c r="J54" s="5"/>
      <c r="K54" s="5"/>
    </row>
    <row r="55" spans="2:11" ht="60" x14ac:dyDescent="0.25">
      <c r="B55" s="1123"/>
      <c r="C55" s="92"/>
      <c r="D55" s="45" t="s">
        <v>637</v>
      </c>
      <c r="E55" s="5"/>
      <c r="F55" s="5"/>
      <c r="G55" s="5"/>
      <c r="H55" s="5"/>
      <c r="I55" s="5"/>
      <c r="J55" s="5"/>
      <c r="K55" s="5"/>
    </row>
    <row r="56" spans="2:11" x14ac:dyDescent="0.25">
      <c r="B56" s="1123"/>
      <c r="C56" s="92"/>
      <c r="D56" s="52" t="s">
        <v>615</v>
      </c>
      <c r="E56" s="5"/>
      <c r="F56" s="5"/>
      <c r="G56" s="5"/>
      <c r="H56" s="5"/>
      <c r="I56" s="5"/>
      <c r="J56" s="5"/>
      <c r="K56" s="5"/>
    </row>
    <row r="57" spans="2:11" x14ac:dyDescent="0.25">
      <c r="B57" s="1123"/>
      <c r="C57" s="92"/>
      <c r="D57" s="45" t="s">
        <v>534</v>
      </c>
      <c r="E57" s="5"/>
      <c r="F57" s="5"/>
      <c r="G57" s="5"/>
      <c r="H57" s="5"/>
      <c r="I57" s="5"/>
      <c r="J57" s="5"/>
      <c r="K57" s="5"/>
    </row>
    <row r="58" spans="2:11" x14ac:dyDescent="0.25">
      <c r="B58" s="1123"/>
      <c r="C58" s="92"/>
      <c r="D58" s="45" t="s">
        <v>638</v>
      </c>
      <c r="E58" s="5"/>
      <c r="F58" s="5"/>
      <c r="G58" s="5"/>
      <c r="H58" s="5"/>
      <c r="I58" s="5"/>
      <c r="J58" s="5"/>
      <c r="K58" s="5"/>
    </row>
    <row r="59" spans="2:11" x14ac:dyDescent="0.25">
      <c r="B59" s="1123"/>
      <c r="C59" s="92"/>
      <c r="D59" s="45" t="s">
        <v>639</v>
      </c>
      <c r="E59" s="5"/>
      <c r="F59" s="5"/>
      <c r="G59" s="5"/>
      <c r="H59" s="5"/>
      <c r="I59" s="5"/>
      <c r="J59" s="5"/>
      <c r="K59" s="5"/>
    </row>
    <row r="60" spans="2:11" x14ac:dyDescent="0.25">
      <c r="B60" s="1123"/>
      <c r="C60" s="92"/>
      <c r="D60" s="45" t="s">
        <v>640</v>
      </c>
      <c r="E60" s="5"/>
      <c r="F60" s="5"/>
      <c r="G60" s="5"/>
      <c r="H60" s="5"/>
      <c r="I60" s="5"/>
      <c r="J60" s="5"/>
      <c r="K60" s="5"/>
    </row>
    <row r="61" spans="2:11" x14ac:dyDescent="0.25">
      <c r="B61" s="1123"/>
      <c r="C61" s="92"/>
      <c r="D61" s="45" t="s">
        <v>641</v>
      </c>
      <c r="E61" s="5"/>
      <c r="F61" s="5"/>
      <c r="G61" s="5"/>
      <c r="H61" s="5"/>
      <c r="I61" s="5"/>
      <c r="J61" s="5"/>
      <c r="K61" s="5"/>
    </row>
    <row r="62" spans="2:11" ht="15.75" thickBot="1" x14ac:dyDescent="0.3">
      <c r="B62" s="1124"/>
      <c r="C62" s="2"/>
      <c r="D62" s="67"/>
      <c r="E62" s="5"/>
      <c r="F62" s="5"/>
      <c r="G62" s="5"/>
      <c r="H62" s="5"/>
      <c r="I62" s="5"/>
      <c r="J62" s="5"/>
      <c r="K62" s="5"/>
    </row>
    <row r="63" spans="2:11" ht="24.75" thickBot="1" x14ac:dyDescent="0.3">
      <c r="B63" s="46" t="s">
        <v>542</v>
      </c>
      <c r="C63" s="2"/>
      <c r="D63" s="39"/>
      <c r="E63" s="5"/>
      <c r="F63" s="5"/>
      <c r="G63" s="5"/>
      <c r="H63" s="5"/>
      <c r="I63" s="5"/>
      <c r="J63" s="5"/>
      <c r="K63" s="5"/>
    </row>
    <row r="64" spans="2:11" ht="108" x14ac:dyDescent="0.25">
      <c r="B64" s="1122" t="s">
        <v>543</v>
      </c>
      <c r="C64" s="92"/>
      <c r="D64" s="45" t="s">
        <v>642</v>
      </c>
      <c r="E64" s="5"/>
      <c r="F64" s="5"/>
      <c r="G64" s="5"/>
      <c r="H64" s="5"/>
      <c r="I64" s="5"/>
      <c r="J64" s="5"/>
      <c r="K64" s="5"/>
    </row>
    <row r="65" spans="2:11" ht="96" x14ac:dyDescent="0.25">
      <c r="B65" s="1123"/>
      <c r="C65" s="92"/>
      <c r="D65" s="45" t="s">
        <v>643</v>
      </c>
      <c r="E65" s="5"/>
      <c r="F65" s="5"/>
      <c r="G65" s="5"/>
      <c r="H65" s="5"/>
      <c r="I65" s="5"/>
      <c r="J65" s="5"/>
      <c r="K65" s="5"/>
    </row>
    <row r="66" spans="2:11" ht="120.75" thickBot="1" x14ac:dyDescent="0.3">
      <c r="B66" s="1124"/>
      <c r="C66" s="2"/>
      <c r="D66" s="39" t="s">
        <v>644</v>
      </c>
      <c r="E66" s="5"/>
      <c r="F66" s="5"/>
      <c r="G66" s="5"/>
      <c r="H66" s="5"/>
      <c r="I66" s="5"/>
      <c r="J66" s="5"/>
      <c r="K66" s="5"/>
    </row>
    <row r="67" spans="2:11" x14ac:dyDescent="0.25">
      <c r="B67" s="1122" t="s">
        <v>560</v>
      </c>
      <c r="C67" s="92"/>
      <c r="D67" s="45"/>
      <c r="E67" s="5"/>
      <c r="F67" s="5"/>
      <c r="G67" s="5"/>
      <c r="H67" s="5"/>
      <c r="I67" s="5"/>
      <c r="J67" s="5"/>
      <c r="K67" s="5"/>
    </row>
    <row r="68" spans="2:11" x14ac:dyDescent="0.25">
      <c r="B68" s="1123"/>
      <c r="C68" s="92"/>
      <c r="D68" s="15"/>
      <c r="E68" s="5"/>
      <c r="F68" s="5"/>
      <c r="G68" s="5"/>
      <c r="H68" s="5"/>
      <c r="I68" s="5"/>
      <c r="J68" s="5"/>
      <c r="K68" s="5"/>
    </row>
    <row r="69" spans="2:11" x14ac:dyDescent="0.25">
      <c r="B69" s="1123"/>
      <c r="C69" s="92"/>
      <c r="D69" s="45" t="s">
        <v>561</v>
      </c>
      <c r="E69" s="5"/>
      <c r="F69" s="5"/>
      <c r="G69" s="5"/>
      <c r="H69" s="5"/>
      <c r="I69" s="5"/>
      <c r="J69" s="5"/>
      <c r="K69" s="5"/>
    </row>
    <row r="70" spans="2:11" ht="37.5" x14ac:dyDescent="0.25">
      <c r="B70" s="1123"/>
      <c r="C70" s="92"/>
      <c r="D70" s="45" t="s">
        <v>645</v>
      </c>
      <c r="E70" s="5"/>
      <c r="F70" s="5"/>
      <c r="G70" s="5"/>
      <c r="H70" s="5"/>
      <c r="I70" s="5"/>
      <c r="J70" s="5"/>
      <c r="K70" s="5"/>
    </row>
    <row r="71" spans="2:11" ht="37.5" x14ac:dyDescent="0.25">
      <c r="B71" s="1123"/>
      <c r="C71" s="92"/>
      <c r="D71" s="45" t="s">
        <v>646</v>
      </c>
      <c r="E71" s="5"/>
      <c r="F71" s="5"/>
      <c r="G71" s="5"/>
      <c r="H71" s="5"/>
      <c r="I71" s="5"/>
      <c r="J71" s="5"/>
      <c r="K71" s="5"/>
    </row>
    <row r="72" spans="2:11" ht="37.5" x14ac:dyDescent="0.25">
      <c r="B72" s="1123"/>
      <c r="C72" s="92"/>
      <c r="D72" s="45" t="s">
        <v>647</v>
      </c>
      <c r="E72" s="5"/>
      <c r="F72" s="5"/>
      <c r="G72" s="5"/>
      <c r="H72" s="5"/>
      <c r="I72" s="5"/>
      <c r="J72" s="5"/>
      <c r="K72" s="5"/>
    </row>
    <row r="73" spans="2:11" ht="48.75" thickBot="1" x14ac:dyDescent="0.3">
      <c r="B73" s="1124"/>
      <c r="C73" s="2"/>
      <c r="D73" s="39" t="s">
        <v>648</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sheetData>
  <mergeCells count="23">
    <mergeCell ref="A1:P1"/>
    <mergeCell ref="A2:P2"/>
    <mergeCell ref="A3:P3"/>
    <mergeCell ref="A4:D4"/>
    <mergeCell ref="A5:P5"/>
    <mergeCell ref="B67:B73"/>
    <mergeCell ref="B15:B22"/>
    <mergeCell ref="D23:J23"/>
    <mergeCell ref="D24:J24"/>
    <mergeCell ref="B26:E26"/>
    <mergeCell ref="B27:B33"/>
    <mergeCell ref="B35:E35"/>
    <mergeCell ref="D15:J15"/>
    <mergeCell ref="D18:J18"/>
    <mergeCell ref="B36:B42"/>
    <mergeCell ref="B54:B62"/>
    <mergeCell ref="B64:B66"/>
    <mergeCell ref="B49:E49"/>
    <mergeCell ref="B10:D10"/>
    <mergeCell ref="F10:S10"/>
    <mergeCell ref="F11:S11"/>
    <mergeCell ref="E12:R12"/>
    <mergeCell ref="E13:R13"/>
  </mergeCells>
  <conditionalFormatting sqref="F10">
    <cfRule type="notContainsBlanks" dxfId="119" priority="5">
      <formula>LEN(TRIM(F10))&gt;0</formula>
    </cfRule>
  </conditionalFormatting>
  <conditionalFormatting sqref="F11:S11">
    <cfRule type="expression" dxfId="118" priority="3">
      <formula>E11="NO SE REPORTA"</formula>
    </cfRule>
    <cfRule type="expression" dxfId="117" priority="4">
      <formula>E10="NO APLICA"</formula>
    </cfRule>
  </conditionalFormatting>
  <conditionalFormatting sqref="E12:R12">
    <cfRule type="expression" dxfId="116"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U75"/>
  <sheetViews>
    <sheetView showGridLines="0" topLeftCell="A25"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117</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INFORMACION",+F23))</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1706</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75" thickBot="1" x14ac:dyDescent="0.3">
      <c r="B15" s="1122" t="s">
        <v>470</v>
      </c>
      <c r="C15" s="87"/>
      <c r="D15" s="1104" t="s">
        <v>471</v>
      </c>
      <c r="E15" s="1105"/>
      <c r="F15" s="1105"/>
      <c r="G15" s="1105"/>
      <c r="H15" s="1105"/>
      <c r="I15" s="1105"/>
      <c r="J15" s="1106"/>
      <c r="K15" s="5"/>
    </row>
    <row r="16" spans="1:21" ht="24.75" thickBot="1" x14ac:dyDescent="0.3">
      <c r="B16" s="1123"/>
      <c r="C16" s="92"/>
      <c r="D16" s="42" t="s">
        <v>649</v>
      </c>
      <c r="E16" s="502">
        <v>549</v>
      </c>
      <c r="F16" s="5"/>
      <c r="G16" s="5"/>
      <c r="H16" s="5"/>
      <c r="I16" s="5"/>
      <c r="J16" s="20"/>
      <c r="K16" s="5"/>
    </row>
    <row r="17" spans="2:11" ht="40.5" customHeight="1" thickBot="1" x14ac:dyDescent="0.3">
      <c r="B17" s="1123"/>
      <c r="C17" s="92"/>
      <c r="D17" s="39" t="s">
        <v>650</v>
      </c>
      <c r="E17" s="502">
        <v>56</v>
      </c>
      <c r="F17" s="5"/>
      <c r="G17" s="5"/>
      <c r="H17" s="5"/>
      <c r="I17" s="5"/>
      <c r="J17" s="20"/>
      <c r="K17" s="5"/>
    </row>
    <row r="18" spans="2:11" ht="36.75" thickBot="1" x14ac:dyDescent="0.3">
      <c r="B18" s="1123"/>
      <c r="C18" s="92"/>
      <c r="D18" s="39" t="s">
        <v>651</v>
      </c>
      <c r="E18" s="502">
        <v>3</v>
      </c>
      <c r="F18" s="5"/>
      <c r="G18" s="5"/>
      <c r="H18" s="5"/>
      <c r="I18" s="5"/>
      <c r="J18" s="20"/>
      <c r="K18" s="5"/>
    </row>
    <row r="19" spans="2:11" ht="15.75" thickBot="1" x14ac:dyDescent="0.3">
      <c r="B19" s="1123"/>
      <c r="C19" s="90"/>
      <c r="D19" s="1134"/>
      <c r="E19" s="1135"/>
      <c r="F19" s="1135"/>
      <c r="G19" s="1135"/>
      <c r="H19" s="1135"/>
      <c r="I19" s="1135"/>
      <c r="J19" s="1136"/>
      <c r="K19" s="5"/>
    </row>
    <row r="20" spans="2:11" ht="15.75" thickBot="1" x14ac:dyDescent="0.3">
      <c r="B20" s="1123"/>
      <c r="C20" s="96" t="s">
        <v>424</v>
      </c>
      <c r="D20" s="42" t="s">
        <v>601</v>
      </c>
      <c r="E20" s="88" t="s">
        <v>494</v>
      </c>
      <c r="F20" s="88" t="s">
        <v>495</v>
      </c>
      <c r="G20" s="88" t="s">
        <v>496</v>
      </c>
      <c r="H20" s="88" t="s">
        <v>497</v>
      </c>
      <c r="I20" s="88" t="s">
        <v>602</v>
      </c>
      <c r="J20" s="109"/>
      <c r="K20" s="5"/>
    </row>
    <row r="21" spans="2:11" ht="36.75" thickBot="1" x14ac:dyDescent="0.3">
      <c r="B21" s="1123"/>
      <c r="C21" s="2" t="s">
        <v>603</v>
      </c>
      <c r="D21" s="39" t="s">
        <v>652</v>
      </c>
      <c r="E21" s="502">
        <v>0</v>
      </c>
      <c r="F21" s="502">
        <v>1</v>
      </c>
      <c r="G21" s="502">
        <v>1</v>
      </c>
      <c r="H21" s="502">
        <v>1</v>
      </c>
      <c r="I21" s="141">
        <f>SUM(E21:H21)</f>
        <v>3</v>
      </c>
      <c r="J21" s="110"/>
      <c r="K21" s="5"/>
    </row>
    <row r="22" spans="2:11" ht="36.75" thickBot="1" x14ac:dyDescent="0.3">
      <c r="B22" s="1123"/>
      <c r="C22" s="2" t="s">
        <v>605</v>
      </c>
      <c r="D22" s="39" t="s">
        <v>653</v>
      </c>
      <c r="E22" s="502">
        <v>0</v>
      </c>
      <c r="F22" s="502">
        <v>1</v>
      </c>
      <c r="G22" s="201"/>
      <c r="H22" s="201"/>
      <c r="I22" s="141">
        <f>SUM(E22:H22)</f>
        <v>1</v>
      </c>
      <c r="J22" s="110"/>
      <c r="K22" s="5"/>
    </row>
    <row r="23" spans="2:11" ht="36.75" thickBot="1" x14ac:dyDescent="0.3">
      <c r="B23" s="1124"/>
      <c r="C23" s="2" t="s">
        <v>607</v>
      </c>
      <c r="D23" s="39" t="s">
        <v>654</v>
      </c>
      <c r="E23" s="530" t="str">
        <f>IFERROR(E22/E21,"N.A.")</f>
        <v>N.A.</v>
      </c>
      <c r="F23" s="530">
        <f>IFERROR(F22/F21,"N.A.")</f>
        <v>1</v>
      </c>
      <c r="G23" s="530">
        <f>IFERROR(G22/G21,"N.A.")</f>
        <v>0</v>
      </c>
      <c r="H23" s="530">
        <f>IFERROR(H22/H21,"N.A.")</f>
        <v>0</v>
      </c>
      <c r="I23" s="530">
        <f>IFERROR(I22/I21,"N.A.")</f>
        <v>0.33333333333333331</v>
      </c>
      <c r="J23" s="111"/>
      <c r="K23" s="5"/>
    </row>
    <row r="24" spans="2:11" ht="24" customHeight="1" thickBot="1" x14ac:dyDescent="0.3">
      <c r="B24" s="46" t="s">
        <v>509</v>
      </c>
      <c r="C24" s="91"/>
      <c r="D24" s="1131" t="s">
        <v>655</v>
      </c>
      <c r="E24" s="1132"/>
      <c r="F24" s="1132"/>
      <c r="G24" s="1132"/>
      <c r="H24" s="1132"/>
      <c r="I24" s="1132"/>
      <c r="J24" s="1133"/>
      <c r="K24" s="5"/>
    </row>
    <row r="25" spans="2:11" ht="24.75" thickBot="1" x14ac:dyDescent="0.3">
      <c r="B25" s="46" t="s">
        <v>511</v>
      </c>
      <c r="C25" s="91"/>
      <c r="D25" s="1131" t="s">
        <v>610</v>
      </c>
      <c r="E25" s="1132"/>
      <c r="F25" s="1132"/>
      <c r="G25" s="1132"/>
      <c r="H25" s="1132"/>
      <c r="I25" s="1132"/>
      <c r="J25" s="1133"/>
      <c r="K25" s="5"/>
    </row>
    <row r="26" spans="2:11" ht="15.75" thickBot="1" x14ac:dyDescent="0.3">
      <c r="B26" s="1"/>
      <c r="C26" s="74"/>
      <c r="D26" s="5"/>
      <c r="E26" s="5"/>
      <c r="F26" s="5"/>
      <c r="G26" s="5"/>
      <c r="H26" s="5"/>
      <c r="I26" s="5"/>
      <c r="J26" s="5"/>
      <c r="K26" s="5"/>
    </row>
    <row r="27" spans="2:11" ht="15" customHeight="1" thickBot="1" x14ac:dyDescent="0.3">
      <c r="B27" s="117" t="s">
        <v>513</v>
      </c>
      <c r="C27" s="118"/>
      <c r="D27" s="118"/>
      <c r="E27" s="118"/>
      <c r="F27" s="119"/>
      <c r="G27" s="5"/>
      <c r="H27" s="5"/>
      <c r="I27" s="5"/>
      <c r="J27" s="5"/>
      <c r="K27" s="5"/>
    </row>
    <row r="28" spans="2:11" ht="72.75" thickBot="1" x14ac:dyDescent="0.3">
      <c r="B28" s="1122">
        <v>1</v>
      </c>
      <c r="C28" s="92"/>
      <c r="D28" s="47" t="s">
        <v>514</v>
      </c>
      <c r="E28" s="531" t="s">
        <v>1707</v>
      </c>
      <c r="F28" s="58"/>
      <c r="G28" s="5"/>
      <c r="H28" s="5"/>
      <c r="I28" s="5"/>
      <c r="J28" s="5"/>
      <c r="K28" s="5"/>
    </row>
    <row r="29" spans="2:11" ht="48.75" thickBot="1" x14ac:dyDescent="0.3">
      <c r="B29" s="1123"/>
      <c r="C29" s="92"/>
      <c r="D29" s="39" t="s">
        <v>7</v>
      </c>
      <c r="E29" s="531" t="s">
        <v>1708</v>
      </c>
      <c r="F29" s="58"/>
      <c r="G29" s="5"/>
      <c r="H29" s="5"/>
      <c r="I29" s="5"/>
      <c r="J29" s="5"/>
      <c r="K29" s="5"/>
    </row>
    <row r="30" spans="2:11" ht="15.75" thickBot="1" x14ac:dyDescent="0.3">
      <c r="B30" s="1123"/>
      <c r="C30" s="92"/>
      <c r="D30" s="39" t="s">
        <v>515</v>
      </c>
      <c r="E30" s="531" t="s">
        <v>1709</v>
      </c>
      <c r="F30" s="58"/>
      <c r="G30" s="5"/>
      <c r="H30" s="5"/>
      <c r="I30" s="5"/>
      <c r="J30" s="5"/>
      <c r="K30" s="5"/>
    </row>
    <row r="31" spans="2:11" ht="24.75" thickBot="1" x14ac:dyDescent="0.3">
      <c r="B31" s="1123"/>
      <c r="C31" s="92"/>
      <c r="D31" s="39" t="s">
        <v>9</v>
      </c>
      <c r="E31" s="531" t="s">
        <v>1710</v>
      </c>
      <c r="F31" s="58"/>
      <c r="G31" s="5"/>
      <c r="H31" s="5"/>
      <c r="I31" s="5"/>
      <c r="J31" s="5"/>
      <c r="K31" s="5"/>
    </row>
    <row r="32" spans="2:11" ht="30.75" thickBot="1" x14ac:dyDescent="0.3">
      <c r="B32" s="1123"/>
      <c r="C32" s="92"/>
      <c r="D32" s="39" t="s">
        <v>11</v>
      </c>
      <c r="E32" s="532" t="s">
        <v>1711</v>
      </c>
      <c r="F32" s="58"/>
      <c r="G32" s="5"/>
      <c r="H32" s="5"/>
      <c r="I32" s="5"/>
      <c r="J32" s="5"/>
      <c r="K32" s="5"/>
    </row>
    <row r="33" spans="2:11" ht="15.75" thickBot="1" x14ac:dyDescent="0.3">
      <c r="B33" s="1123"/>
      <c r="C33" s="92"/>
      <c r="D33" s="39" t="s">
        <v>13</v>
      </c>
      <c r="E33" s="533">
        <v>3132918818</v>
      </c>
      <c r="F33" s="58"/>
      <c r="G33" s="5"/>
      <c r="H33" s="5"/>
      <c r="I33" s="5"/>
      <c r="J33" s="5"/>
      <c r="K33" s="5"/>
    </row>
    <row r="34" spans="2:11" ht="24.75" thickBot="1" x14ac:dyDescent="0.3">
      <c r="B34" s="1124"/>
      <c r="C34" s="2"/>
      <c r="D34" s="39" t="s">
        <v>516</v>
      </c>
      <c r="E34" s="531" t="s">
        <v>1712</v>
      </c>
      <c r="F34" s="58"/>
      <c r="G34" s="5"/>
      <c r="H34" s="5"/>
      <c r="I34" s="5"/>
      <c r="J34" s="5"/>
      <c r="K34" s="5"/>
    </row>
    <row r="35" spans="2:11" ht="15.75" thickBot="1" x14ac:dyDescent="0.3">
      <c r="B35" s="1"/>
      <c r="C35" s="74"/>
      <c r="D35" s="5"/>
      <c r="E35" s="5"/>
      <c r="F35" s="5"/>
      <c r="G35" s="5"/>
      <c r="H35" s="5"/>
      <c r="I35" s="5"/>
      <c r="J35" s="5"/>
      <c r="K35" s="5"/>
    </row>
    <row r="36" spans="2:11" ht="15" customHeight="1" thickBot="1" x14ac:dyDescent="0.3">
      <c r="B36" s="117" t="s">
        <v>517</v>
      </c>
      <c r="C36" s="118"/>
      <c r="D36" s="118"/>
      <c r="E36" s="118"/>
      <c r="F36" s="119"/>
      <c r="G36" s="5"/>
      <c r="H36" s="5"/>
      <c r="I36" s="5"/>
      <c r="J36" s="5"/>
      <c r="K36" s="5"/>
    </row>
    <row r="37" spans="2:11" ht="15.75" thickBot="1" x14ac:dyDescent="0.3">
      <c r="B37" s="1122">
        <v>1</v>
      </c>
      <c r="C37" s="92"/>
      <c r="D37" s="47" t="s">
        <v>514</v>
      </c>
      <c r="E37" s="228" t="s">
        <v>518</v>
      </c>
      <c r="F37" s="58"/>
      <c r="G37" s="5"/>
      <c r="H37" s="5"/>
      <c r="I37" s="5"/>
      <c r="J37" s="5"/>
      <c r="K37" s="5"/>
    </row>
    <row r="38" spans="2:11" ht="15.75" thickBot="1" x14ac:dyDescent="0.3">
      <c r="B38" s="1123"/>
      <c r="C38" s="92"/>
      <c r="D38" s="39" t="s">
        <v>7</v>
      </c>
      <c r="E38" s="228" t="s">
        <v>611</v>
      </c>
      <c r="F38" s="58"/>
      <c r="G38" s="5"/>
      <c r="H38" s="5"/>
      <c r="I38" s="5"/>
      <c r="J38" s="5"/>
      <c r="K38" s="5"/>
    </row>
    <row r="39" spans="2:11" ht="15.75" thickBot="1" x14ac:dyDescent="0.3">
      <c r="B39" s="1123"/>
      <c r="C39" s="92"/>
      <c r="D39" s="39" t="s">
        <v>515</v>
      </c>
      <c r="E39" s="232"/>
      <c r="F39" s="58"/>
      <c r="G39" s="5"/>
      <c r="H39" s="5"/>
      <c r="I39" s="5"/>
      <c r="J39" s="5"/>
      <c r="K39" s="5"/>
    </row>
    <row r="40" spans="2:11" ht="15.75" thickBot="1" x14ac:dyDescent="0.3">
      <c r="B40" s="1123"/>
      <c r="C40" s="92"/>
      <c r="D40" s="39" t="s">
        <v>9</v>
      </c>
      <c r="E40" s="232"/>
      <c r="F40" s="58"/>
      <c r="G40" s="5"/>
      <c r="H40" s="5"/>
      <c r="I40" s="5"/>
      <c r="J40" s="5"/>
      <c r="K40" s="5"/>
    </row>
    <row r="41" spans="2:11" ht="15.75" thickBot="1" x14ac:dyDescent="0.3">
      <c r="B41" s="1123"/>
      <c r="C41" s="92"/>
      <c r="D41" s="39" t="s">
        <v>11</v>
      </c>
      <c r="E41" s="232"/>
      <c r="F41" s="58"/>
      <c r="G41" s="5"/>
      <c r="H41" s="5"/>
      <c r="I41" s="5"/>
      <c r="J41" s="5"/>
      <c r="K41" s="5"/>
    </row>
    <row r="42" spans="2:11" ht="15.75" thickBot="1" x14ac:dyDescent="0.3">
      <c r="B42" s="1123"/>
      <c r="C42" s="92"/>
      <c r="D42" s="39" t="s">
        <v>13</v>
      </c>
      <c r="E42" s="232"/>
      <c r="F42" s="58"/>
      <c r="G42" s="5"/>
      <c r="H42" s="5"/>
      <c r="I42" s="5"/>
      <c r="J42" s="5"/>
      <c r="K42" s="5"/>
    </row>
    <row r="43" spans="2:11" ht="15.75" thickBot="1" x14ac:dyDescent="0.3">
      <c r="B43" s="1124"/>
      <c r="C43" s="2"/>
      <c r="D43" s="39" t="s">
        <v>516</v>
      </c>
      <c r="E43" s="232"/>
      <c r="F43" s="58"/>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520</v>
      </c>
      <c r="C45" s="118"/>
      <c r="D45" s="118"/>
      <c r="E45" s="119"/>
      <c r="G45" s="5"/>
      <c r="H45" s="5"/>
      <c r="I45" s="5"/>
      <c r="J45" s="5"/>
      <c r="K45" s="5"/>
    </row>
    <row r="46" spans="2:11" ht="24.75" thickBot="1" x14ac:dyDescent="0.3">
      <c r="B46" s="46" t="s">
        <v>521</v>
      </c>
      <c r="C46" s="39" t="s">
        <v>522</v>
      </c>
      <c r="D46" s="39" t="s">
        <v>523</v>
      </c>
      <c r="E46" s="39" t="s">
        <v>524</v>
      </c>
      <c r="F46" s="5"/>
      <c r="G46" s="5"/>
      <c r="H46" s="5"/>
      <c r="I46" s="5"/>
      <c r="J46" s="5"/>
    </row>
    <row r="47" spans="2:11" ht="72.75" thickBot="1" x14ac:dyDescent="0.3">
      <c r="B47" s="48">
        <v>42401</v>
      </c>
      <c r="C47" s="39">
        <v>0.01</v>
      </c>
      <c r="D47" s="67" t="s">
        <v>656</v>
      </c>
      <c r="E47" s="39"/>
      <c r="F47" s="5"/>
      <c r="G47" s="5"/>
      <c r="H47" s="5"/>
      <c r="I47" s="5"/>
      <c r="J47" s="5"/>
    </row>
    <row r="48" spans="2:11" ht="15.75" thickBot="1" x14ac:dyDescent="0.3">
      <c r="B48" s="3"/>
      <c r="C48" s="93"/>
      <c r="D48" s="5"/>
      <c r="E48" s="5"/>
      <c r="F48" s="5"/>
      <c r="G48" s="5"/>
      <c r="H48" s="5"/>
      <c r="I48" s="5"/>
      <c r="J48" s="5"/>
      <c r="K48" s="5"/>
    </row>
    <row r="49" spans="2:11" x14ac:dyDescent="0.25">
      <c r="B49" s="127" t="s">
        <v>428</v>
      </c>
      <c r="C49" s="94"/>
      <c r="D49" s="5"/>
      <c r="E49" s="5"/>
      <c r="F49" s="5"/>
      <c r="G49" s="5"/>
      <c r="H49" s="5"/>
      <c r="I49" s="5"/>
      <c r="J49" s="5"/>
      <c r="K49" s="5"/>
    </row>
    <row r="50" spans="2:11" x14ac:dyDescent="0.25">
      <c r="B50" s="1158"/>
      <c r="C50" s="1159"/>
      <c r="D50" s="1159"/>
      <c r="E50" s="1160"/>
      <c r="F50" s="5"/>
      <c r="G50" s="5"/>
      <c r="H50" s="5"/>
      <c r="I50" s="5"/>
      <c r="J50" s="5"/>
      <c r="K50" s="5"/>
    </row>
    <row r="51" spans="2:11" x14ac:dyDescent="0.25">
      <c r="B51" s="1161"/>
      <c r="C51" s="1162"/>
      <c r="D51" s="1162"/>
      <c r="E51" s="1163"/>
      <c r="F51" s="5"/>
      <c r="G51" s="5"/>
      <c r="H51" s="5"/>
      <c r="I51" s="5"/>
      <c r="J51" s="5"/>
      <c r="K51" s="5"/>
    </row>
    <row r="52" spans="2:11" ht="15.75" thickBot="1" x14ac:dyDescent="0.3">
      <c r="B52" s="5"/>
      <c r="D52" s="5"/>
      <c r="E52" s="5"/>
      <c r="F52" s="5"/>
      <c r="G52" s="5"/>
      <c r="H52" s="5"/>
      <c r="I52" s="5"/>
      <c r="J52" s="5"/>
      <c r="K52" s="5"/>
    </row>
    <row r="53" spans="2:11" ht="24.75" thickBot="1" x14ac:dyDescent="0.3">
      <c r="B53" s="50" t="s">
        <v>526</v>
      </c>
      <c r="C53" s="95"/>
      <c r="D53" s="5"/>
      <c r="E53" s="5"/>
      <c r="F53" s="5"/>
      <c r="G53" s="5"/>
      <c r="H53" s="5"/>
      <c r="I53" s="5"/>
      <c r="J53" s="5"/>
      <c r="K53" s="5"/>
    </row>
    <row r="54" spans="2:11" ht="15.75" thickBot="1" x14ac:dyDescent="0.3">
      <c r="B54" s="1"/>
      <c r="C54" s="74"/>
      <c r="D54" s="5"/>
      <c r="E54" s="5"/>
      <c r="F54" s="5"/>
      <c r="G54" s="5"/>
      <c r="H54" s="5"/>
      <c r="I54" s="5"/>
      <c r="J54" s="5"/>
      <c r="K54" s="5"/>
    </row>
    <row r="55" spans="2:11" ht="60.75" thickBot="1" x14ac:dyDescent="0.3">
      <c r="B55" s="51" t="s">
        <v>527</v>
      </c>
      <c r="C55" s="96"/>
      <c r="D55" s="42" t="s">
        <v>657</v>
      </c>
      <c r="E55" s="5"/>
      <c r="F55" s="5"/>
      <c r="G55" s="5"/>
      <c r="H55" s="5"/>
      <c r="I55" s="5"/>
      <c r="J55" s="5"/>
      <c r="K55" s="5"/>
    </row>
    <row r="56" spans="2:11" x14ac:dyDescent="0.25">
      <c r="B56" s="1122" t="s">
        <v>529</v>
      </c>
      <c r="C56" s="92"/>
      <c r="D56" s="52" t="s">
        <v>530</v>
      </c>
      <c r="E56" s="5"/>
      <c r="F56" s="5"/>
      <c r="G56" s="5"/>
      <c r="H56" s="5"/>
      <c r="I56" s="5"/>
      <c r="J56" s="5"/>
      <c r="K56" s="5"/>
    </row>
    <row r="57" spans="2:11" ht="60" x14ac:dyDescent="0.25">
      <c r="B57" s="1123"/>
      <c r="C57" s="92"/>
      <c r="D57" s="45" t="s">
        <v>658</v>
      </c>
      <c r="E57" s="5"/>
      <c r="F57" s="5"/>
      <c r="G57" s="5"/>
      <c r="H57" s="5"/>
      <c r="I57" s="5"/>
      <c r="J57" s="5"/>
      <c r="K57" s="5"/>
    </row>
    <row r="58" spans="2:11" x14ac:dyDescent="0.25">
      <c r="B58" s="1123"/>
      <c r="C58" s="92"/>
      <c r="D58" s="52" t="s">
        <v>615</v>
      </c>
      <c r="E58" s="5"/>
      <c r="F58" s="5"/>
      <c r="G58" s="5"/>
      <c r="H58" s="5"/>
      <c r="I58" s="5"/>
      <c r="J58" s="5"/>
      <c r="K58" s="5"/>
    </row>
    <row r="59" spans="2:11" ht="24" x14ac:dyDescent="0.25">
      <c r="B59" s="1123"/>
      <c r="C59" s="92"/>
      <c r="D59" s="45" t="s">
        <v>617</v>
      </c>
      <c r="E59" s="5"/>
      <c r="F59" s="5"/>
      <c r="G59" s="5"/>
      <c r="H59" s="5"/>
      <c r="I59" s="5"/>
      <c r="J59" s="5"/>
      <c r="K59" s="5"/>
    </row>
    <row r="60" spans="2:11" x14ac:dyDescent="0.25">
      <c r="B60" s="1123"/>
      <c r="C60" s="92"/>
      <c r="D60" s="45" t="s">
        <v>638</v>
      </c>
      <c r="E60" s="5"/>
      <c r="F60" s="5"/>
      <c r="G60" s="5"/>
      <c r="H60" s="5"/>
      <c r="I60" s="5"/>
      <c r="J60" s="5"/>
      <c r="K60" s="5"/>
    </row>
    <row r="61" spans="2:11" ht="36" x14ac:dyDescent="0.25">
      <c r="B61" s="1123"/>
      <c r="C61" s="92"/>
      <c r="D61" s="45" t="s">
        <v>621</v>
      </c>
      <c r="E61" s="5"/>
      <c r="F61" s="5"/>
      <c r="G61" s="5"/>
      <c r="H61" s="5"/>
      <c r="I61" s="5"/>
      <c r="J61" s="5"/>
      <c r="K61" s="5"/>
    </row>
    <row r="62" spans="2:11" x14ac:dyDescent="0.25">
      <c r="B62" s="1123"/>
      <c r="C62" s="92"/>
      <c r="D62" s="52" t="s">
        <v>622</v>
      </c>
      <c r="E62" s="5"/>
      <c r="F62" s="5"/>
      <c r="G62" s="5"/>
      <c r="H62" s="5"/>
      <c r="I62" s="5"/>
      <c r="J62" s="5"/>
      <c r="K62" s="5"/>
    </row>
    <row r="63" spans="2:11" ht="24.75" thickBot="1" x14ac:dyDescent="0.3">
      <c r="B63" s="1124"/>
      <c r="C63" s="2"/>
      <c r="D63" s="39" t="s">
        <v>623</v>
      </c>
      <c r="E63" s="5"/>
      <c r="F63" s="5"/>
      <c r="G63" s="5"/>
      <c r="H63" s="5"/>
      <c r="I63" s="5"/>
      <c r="J63" s="5"/>
      <c r="K63" s="5"/>
    </row>
    <row r="64" spans="2:11" ht="24.75" thickBot="1" x14ac:dyDescent="0.3">
      <c r="B64" s="46" t="s">
        <v>542</v>
      </c>
      <c r="C64" s="2"/>
      <c r="D64" s="39"/>
      <c r="E64" s="5"/>
      <c r="F64" s="5"/>
      <c r="G64" s="5"/>
      <c r="H64" s="5"/>
      <c r="I64" s="5"/>
      <c r="J64" s="5"/>
      <c r="K64" s="5"/>
    </row>
    <row r="65" spans="2:11" ht="108" x14ac:dyDescent="0.25">
      <c r="B65" s="1122" t="s">
        <v>543</v>
      </c>
      <c r="C65" s="92"/>
      <c r="D65" s="45" t="s">
        <v>659</v>
      </c>
      <c r="E65" s="5"/>
      <c r="F65" s="5"/>
      <c r="G65" s="5"/>
      <c r="H65" s="5"/>
      <c r="I65" s="5"/>
      <c r="J65" s="5"/>
      <c r="K65" s="5"/>
    </row>
    <row r="66" spans="2:11" ht="240" x14ac:dyDescent="0.25">
      <c r="B66" s="1123"/>
      <c r="C66" s="92"/>
      <c r="D66" s="45" t="s">
        <v>660</v>
      </c>
      <c r="E66" s="5"/>
      <c r="F66" s="5"/>
      <c r="G66" s="5"/>
      <c r="H66" s="5"/>
      <c r="I66" s="5"/>
      <c r="J66" s="5"/>
      <c r="K66" s="5"/>
    </row>
    <row r="67" spans="2:11" ht="48.75" thickBot="1" x14ac:dyDescent="0.3">
      <c r="B67" s="1124"/>
      <c r="C67" s="2"/>
      <c r="D67" s="39" t="s">
        <v>661</v>
      </c>
      <c r="E67" s="5"/>
      <c r="F67" s="5"/>
      <c r="G67" s="5"/>
      <c r="H67" s="5"/>
      <c r="I67" s="5"/>
      <c r="J67" s="5"/>
      <c r="K67" s="5"/>
    </row>
    <row r="68" spans="2:11" x14ac:dyDescent="0.25">
      <c r="B68" s="1122" t="s">
        <v>560</v>
      </c>
      <c r="C68" s="92"/>
      <c r="D68" s="45"/>
      <c r="E68" s="5"/>
      <c r="F68" s="5"/>
      <c r="G68" s="5"/>
      <c r="H68" s="5"/>
      <c r="I68" s="5"/>
      <c r="J68" s="5"/>
      <c r="K68" s="5"/>
    </row>
    <row r="69" spans="2:11" x14ac:dyDescent="0.25">
      <c r="B69" s="1123"/>
      <c r="C69" s="92"/>
      <c r="D69" s="15"/>
      <c r="E69" s="5"/>
      <c r="F69" s="5"/>
      <c r="G69" s="5"/>
      <c r="H69" s="5"/>
      <c r="I69" s="5"/>
      <c r="J69" s="5"/>
      <c r="K69" s="5"/>
    </row>
    <row r="70" spans="2:11" x14ac:dyDescent="0.25">
      <c r="B70" s="1123"/>
      <c r="C70" s="92"/>
      <c r="D70" s="45" t="s">
        <v>561</v>
      </c>
      <c r="E70" s="5"/>
      <c r="F70" s="5"/>
      <c r="G70" s="5"/>
      <c r="H70" s="5"/>
      <c r="I70" s="5"/>
      <c r="J70" s="5"/>
      <c r="K70" s="5"/>
    </row>
    <row r="71" spans="2:11" ht="37.5" x14ac:dyDescent="0.25">
      <c r="B71" s="1123"/>
      <c r="C71" s="92"/>
      <c r="D71" s="45" t="s">
        <v>662</v>
      </c>
      <c r="E71" s="5"/>
      <c r="F71" s="5"/>
      <c r="G71" s="5"/>
      <c r="H71" s="5"/>
      <c r="I71" s="5"/>
      <c r="J71" s="5"/>
      <c r="K71" s="5"/>
    </row>
    <row r="72" spans="2:11" ht="37.5" x14ac:dyDescent="0.25">
      <c r="B72" s="1123"/>
      <c r="C72" s="92"/>
      <c r="D72" s="45" t="s">
        <v>663</v>
      </c>
      <c r="E72" s="5"/>
      <c r="F72" s="5"/>
      <c r="G72" s="5"/>
      <c r="H72" s="5"/>
      <c r="I72" s="5"/>
      <c r="J72" s="5"/>
      <c r="K72" s="5"/>
    </row>
    <row r="73" spans="2:11" ht="37.5" x14ac:dyDescent="0.25">
      <c r="B73" s="1123"/>
      <c r="C73" s="92"/>
      <c r="D73" s="45" t="s">
        <v>664</v>
      </c>
      <c r="E73" s="5"/>
      <c r="F73" s="5"/>
      <c r="G73" s="5"/>
      <c r="H73" s="5"/>
      <c r="I73" s="5"/>
      <c r="J73" s="5"/>
      <c r="K73" s="5"/>
    </row>
    <row r="74" spans="2:11" ht="48.75" thickBot="1" x14ac:dyDescent="0.3">
      <c r="B74" s="1124"/>
      <c r="C74" s="2"/>
      <c r="D74" s="39" t="s">
        <v>665</v>
      </c>
      <c r="E74" s="5"/>
      <c r="F74" s="5"/>
      <c r="G74" s="5"/>
      <c r="H74" s="5"/>
      <c r="I74" s="5"/>
      <c r="J74" s="5"/>
      <c r="K74" s="5"/>
    </row>
    <row r="75" spans="2:11" x14ac:dyDescent="0.25">
      <c r="B75" s="5"/>
      <c r="D75" s="5"/>
      <c r="E75" s="5"/>
      <c r="F75" s="5"/>
      <c r="G75" s="5"/>
      <c r="H75" s="5"/>
      <c r="I75" s="5"/>
      <c r="J75" s="5"/>
      <c r="K75" s="5"/>
    </row>
  </sheetData>
  <mergeCells count="21">
    <mergeCell ref="A1:P1"/>
    <mergeCell ref="A2:P2"/>
    <mergeCell ref="A3:P3"/>
    <mergeCell ref="A4:D4"/>
    <mergeCell ref="A5:P5"/>
    <mergeCell ref="B56:B63"/>
    <mergeCell ref="B65:B67"/>
    <mergeCell ref="B68:B74"/>
    <mergeCell ref="B15:B23"/>
    <mergeCell ref="D15:J15"/>
    <mergeCell ref="D19:J19"/>
    <mergeCell ref="D24:J24"/>
    <mergeCell ref="D25:J25"/>
    <mergeCell ref="B28:B34"/>
    <mergeCell ref="B37:B43"/>
    <mergeCell ref="B50:E51"/>
    <mergeCell ref="B10:D10"/>
    <mergeCell ref="F10:S10"/>
    <mergeCell ref="F11:S11"/>
    <mergeCell ref="E12:R12"/>
    <mergeCell ref="E13:R13"/>
  </mergeCells>
  <conditionalFormatting sqref="F10">
    <cfRule type="notContainsBlanks" dxfId="115" priority="5">
      <formula>LEN(TRIM(F10))&gt;0</formula>
    </cfRule>
  </conditionalFormatting>
  <conditionalFormatting sqref="F11:S11">
    <cfRule type="expression" dxfId="114" priority="3">
      <formula>E11="NO SE REPORTA"</formula>
    </cfRule>
    <cfRule type="expression" dxfId="113" priority="4">
      <formula>E10="NO APLICA"</formula>
    </cfRule>
  </conditionalFormatting>
  <conditionalFormatting sqref="E12:R12">
    <cfRule type="expression" dxfId="112"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78"/>
  <sheetViews>
    <sheetView showGridLines="0" topLeftCell="A26"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119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1706</v>
      </c>
      <c r="F12" s="1146"/>
      <c r="G12" s="1146"/>
      <c r="H12" s="1146"/>
      <c r="I12" s="1146"/>
      <c r="J12" s="1146"/>
      <c r="K12" s="1146"/>
      <c r="L12" s="1146"/>
      <c r="M12" s="1146"/>
      <c r="N12" s="1146"/>
      <c r="O12" s="1146"/>
      <c r="P12" s="1146"/>
      <c r="Q12" s="1146"/>
      <c r="R12" s="1146"/>
    </row>
    <row r="13" spans="1:21" ht="39.75" customHeight="1" x14ac:dyDescent="0.25">
      <c r="B13" s="351"/>
      <c r="C13" s="86"/>
      <c r="D13" s="168" t="s">
        <v>469</v>
      </c>
      <c r="E13" s="1147" t="s">
        <v>1718</v>
      </c>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75" thickBot="1" x14ac:dyDescent="0.3">
      <c r="B15" s="1122" t="s">
        <v>470</v>
      </c>
      <c r="C15" s="87"/>
      <c r="D15" s="1104" t="s">
        <v>471</v>
      </c>
      <c r="E15" s="1105"/>
      <c r="F15" s="1105"/>
      <c r="G15" s="1105"/>
      <c r="H15" s="1105"/>
      <c r="I15" s="1105"/>
      <c r="J15" s="1106"/>
      <c r="K15" s="5"/>
    </row>
    <row r="16" spans="1:21" ht="48.75" thickBot="1" x14ac:dyDescent="0.3">
      <c r="B16" s="1123"/>
      <c r="C16" s="92"/>
      <c r="D16" s="42" t="s">
        <v>666</v>
      </c>
      <c r="E16" s="502">
        <v>28</v>
      </c>
      <c r="F16" s="5"/>
      <c r="G16" s="5"/>
      <c r="H16" s="5"/>
      <c r="I16" s="5"/>
      <c r="J16" s="20"/>
      <c r="K16" s="5"/>
    </row>
    <row r="17" spans="2:11" ht="48.75" thickBot="1" x14ac:dyDescent="0.3">
      <c r="B17" s="1123"/>
      <c r="C17" s="92"/>
      <c r="D17" s="39" t="s">
        <v>667</v>
      </c>
      <c r="E17" s="502">
        <v>37</v>
      </c>
      <c r="F17" s="5"/>
      <c r="G17" s="5"/>
      <c r="H17" s="5"/>
      <c r="I17" s="5"/>
      <c r="J17" s="20"/>
      <c r="K17" s="5"/>
    </row>
    <row r="18" spans="2:11" ht="15.75" thickBot="1" x14ac:dyDescent="0.3">
      <c r="B18" s="1123"/>
      <c r="C18" s="90"/>
      <c r="D18" s="1134"/>
      <c r="E18" s="1135"/>
      <c r="F18" s="1135"/>
      <c r="G18" s="1135"/>
      <c r="H18" s="1135"/>
      <c r="I18" s="1135"/>
      <c r="J18" s="1136"/>
      <c r="K18" s="5"/>
    </row>
    <row r="19" spans="2:11" ht="15.75" thickBot="1" x14ac:dyDescent="0.3">
      <c r="B19" s="1123"/>
      <c r="C19" s="96" t="s">
        <v>424</v>
      </c>
      <c r="D19" s="42" t="s">
        <v>601</v>
      </c>
      <c r="E19" s="88" t="s">
        <v>494</v>
      </c>
      <c r="F19" s="88" t="s">
        <v>495</v>
      </c>
      <c r="G19" s="88" t="s">
        <v>496</v>
      </c>
      <c r="H19" s="88" t="s">
        <v>497</v>
      </c>
      <c r="I19" s="213" t="s">
        <v>428</v>
      </c>
      <c r="J19" s="109"/>
      <c r="K19" s="5"/>
    </row>
    <row r="20" spans="2:11" ht="36.75" thickBot="1" x14ac:dyDescent="0.3">
      <c r="B20" s="1123"/>
      <c r="C20" s="2" t="s">
        <v>603</v>
      </c>
      <c r="D20" s="39" t="s">
        <v>668</v>
      </c>
      <c r="E20" s="502">
        <v>37</v>
      </c>
      <c r="F20" s="502">
        <v>37</v>
      </c>
      <c r="G20" s="502">
        <v>37</v>
      </c>
      <c r="H20" s="502">
        <v>37</v>
      </c>
      <c r="I20" s="29"/>
      <c r="J20" s="110"/>
      <c r="K20" s="5"/>
    </row>
    <row r="21" spans="2:11" ht="36.75" thickBot="1" x14ac:dyDescent="0.3">
      <c r="B21" s="1123"/>
      <c r="C21" s="2" t="s">
        <v>605</v>
      </c>
      <c r="D21" s="39" t="s">
        <v>669</v>
      </c>
      <c r="E21" s="502">
        <v>37</v>
      </c>
      <c r="F21" s="502">
        <v>37</v>
      </c>
      <c r="G21" s="502"/>
      <c r="H21" s="502"/>
      <c r="I21" s="29"/>
      <c r="J21" s="110"/>
      <c r="K21" s="5"/>
    </row>
    <row r="22" spans="2:11" ht="36.75" thickBot="1" x14ac:dyDescent="0.3">
      <c r="B22" s="1124"/>
      <c r="C22" s="2" t="s">
        <v>607</v>
      </c>
      <c r="D22" s="39" t="s">
        <v>670</v>
      </c>
      <c r="E22" s="530">
        <f>IFERROR(E21/E20,"N.A.")</f>
        <v>1</v>
      </c>
      <c r="F22" s="530">
        <f>IFERROR(F21/F20,"N.A.")</f>
        <v>1</v>
      </c>
      <c r="G22" s="530">
        <f>IFERROR(G21/G20,"N.A.")</f>
        <v>0</v>
      </c>
      <c r="H22" s="530">
        <f>IFERROR(H21/H20,"N.A.")</f>
        <v>0</v>
      </c>
      <c r="I22" s="350"/>
      <c r="J22" s="111"/>
      <c r="K22" s="5"/>
    </row>
    <row r="23" spans="2:11" ht="24" customHeight="1" thickBot="1" x14ac:dyDescent="0.3">
      <c r="B23" s="46" t="s">
        <v>509</v>
      </c>
      <c r="C23" s="91"/>
      <c r="D23" s="1131" t="s">
        <v>671</v>
      </c>
      <c r="E23" s="1132"/>
      <c r="F23" s="1132"/>
      <c r="G23" s="1132"/>
      <c r="H23" s="1132"/>
      <c r="I23" s="1132"/>
      <c r="J23" s="1133"/>
      <c r="K23" s="5"/>
    </row>
    <row r="24" spans="2:11" ht="24.75" thickBot="1" x14ac:dyDescent="0.3">
      <c r="B24" s="46" t="s">
        <v>511</v>
      </c>
      <c r="C24" s="91"/>
      <c r="D24" s="1131" t="s">
        <v>610</v>
      </c>
      <c r="E24" s="1132"/>
      <c r="F24" s="1132"/>
      <c r="G24" s="1132"/>
      <c r="H24" s="1132"/>
      <c r="I24" s="1132"/>
      <c r="J24" s="1133"/>
      <c r="K24" s="5"/>
    </row>
    <row r="25" spans="2:11" ht="15.75" thickBot="1" x14ac:dyDescent="0.3">
      <c r="B25" s="36"/>
      <c r="C25" s="86"/>
      <c r="D25" s="5"/>
      <c r="E25" s="5"/>
      <c r="F25" s="5"/>
      <c r="G25" s="5"/>
      <c r="H25" s="5"/>
      <c r="I25" s="5"/>
      <c r="J25" s="233"/>
      <c r="K25" s="5"/>
    </row>
    <row r="26" spans="2:11" ht="15" customHeight="1" thickBot="1" x14ac:dyDescent="0.3">
      <c r="B26" s="117" t="s">
        <v>513</v>
      </c>
      <c r="C26" s="121"/>
      <c r="D26" s="121"/>
      <c r="E26" s="121"/>
      <c r="F26" s="121"/>
      <c r="G26" s="121"/>
      <c r="H26" s="121"/>
      <c r="I26" s="121"/>
      <c r="J26" s="122"/>
      <c r="K26" s="5"/>
    </row>
    <row r="27" spans="2:11" ht="39.75" customHeight="1" thickBot="1" x14ac:dyDescent="0.3">
      <c r="B27" s="1122">
        <v>1</v>
      </c>
      <c r="C27" s="87"/>
      <c r="D27" s="234" t="s">
        <v>514</v>
      </c>
      <c r="E27" s="1170" t="s">
        <v>2</v>
      </c>
      <c r="F27" s="1171"/>
      <c r="I27" s="58"/>
      <c r="J27" s="235"/>
      <c r="K27" s="5"/>
    </row>
    <row r="28" spans="2:11" ht="26.25" customHeight="1" thickBot="1" x14ac:dyDescent="0.3">
      <c r="B28" s="1123"/>
      <c r="C28" s="90"/>
      <c r="D28" s="236" t="s">
        <v>7</v>
      </c>
      <c r="E28" s="1164" t="s">
        <v>1708</v>
      </c>
      <c r="F28" s="1165"/>
      <c r="I28" s="58"/>
      <c r="J28" s="20"/>
      <c r="K28" s="5"/>
    </row>
    <row r="29" spans="2:11" ht="15.75" thickBot="1" x14ac:dyDescent="0.3">
      <c r="B29" s="1123"/>
      <c r="C29" s="90"/>
      <c r="D29" s="236" t="s">
        <v>515</v>
      </c>
      <c r="E29" s="1164" t="s">
        <v>1714</v>
      </c>
      <c r="F29" s="1165"/>
      <c r="I29" s="58"/>
      <c r="J29" s="20"/>
      <c r="K29" s="5"/>
    </row>
    <row r="30" spans="2:11" ht="15.75" thickBot="1" x14ac:dyDescent="0.3">
      <c r="B30" s="1123"/>
      <c r="C30" s="90"/>
      <c r="D30" s="236" t="s">
        <v>9</v>
      </c>
      <c r="E30" s="1164" t="s">
        <v>1715</v>
      </c>
      <c r="F30" s="1165"/>
      <c r="I30" s="58"/>
      <c r="J30" s="20"/>
      <c r="K30" s="5"/>
    </row>
    <row r="31" spans="2:11" ht="15.75" thickBot="1" x14ac:dyDescent="0.3">
      <c r="B31" s="1123"/>
      <c r="C31" s="90"/>
      <c r="D31" s="236" t="s">
        <v>11</v>
      </c>
      <c r="E31" s="1166" t="s">
        <v>1716</v>
      </c>
      <c r="F31" s="1167"/>
      <c r="I31" s="58"/>
      <c r="J31" s="20"/>
      <c r="K31" s="5"/>
    </row>
    <row r="32" spans="2:11" ht="15.75" thickBot="1" x14ac:dyDescent="0.3">
      <c r="B32" s="1123"/>
      <c r="C32" s="90"/>
      <c r="D32" s="236" t="s">
        <v>13</v>
      </c>
      <c r="E32" s="1168">
        <v>3138863455</v>
      </c>
      <c r="F32" s="1169"/>
      <c r="I32" s="58"/>
      <c r="J32" s="20"/>
      <c r="K32" s="5"/>
    </row>
    <row r="33" spans="2:11" ht="15.75" thickBot="1" x14ac:dyDescent="0.3">
      <c r="B33" s="1124"/>
      <c r="C33" s="91"/>
      <c r="D33" s="236" t="s">
        <v>516</v>
      </c>
      <c r="E33" s="1174" t="s">
        <v>1717</v>
      </c>
      <c r="F33" s="1175"/>
      <c r="I33" s="237"/>
      <c r="J33" s="22"/>
      <c r="K33" s="5"/>
    </row>
    <row r="34" spans="2:11" ht="15" customHeight="1" thickBot="1" x14ac:dyDescent="0.3">
      <c r="B34" s="117" t="s">
        <v>517</v>
      </c>
      <c r="C34" s="118"/>
      <c r="D34" s="118"/>
      <c r="E34" s="118"/>
      <c r="F34" s="118"/>
      <c r="G34" s="118"/>
      <c r="H34" s="118"/>
      <c r="I34" s="121"/>
      <c r="J34" s="122"/>
      <c r="K34" s="5"/>
    </row>
    <row r="35" spans="2:11" ht="14.45" customHeight="1" thickBot="1" x14ac:dyDescent="0.3">
      <c r="B35" s="1122">
        <v>1</v>
      </c>
      <c r="C35" s="87"/>
      <c r="D35" s="238" t="s">
        <v>514</v>
      </c>
      <c r="E35" s="212" t="s">
        <v>518</v>
      </c>
      <c r="F35" s="213"/>
      <c r="I35" s="58"/>
      <c r="J35" s="235"/>
      <c r="K35" s="5"/>
    </row>
    <row r="36" spans="2:11" ht="15.75" thickBot="1" x14ac:dyDescent="0.3">
      <c r="B36" s="1123"/>
      <c r="C36" s="90"/>
      <c r="D36" s="124" t="s">
        <v>7</v>
      </c>
      <c r="E36" s="212" t="s">
        <v>611</v>
      </c>
      <c r="F36" s="212"/>
      <c r="I36" s="58"/>
      <c r="J36" s="20"/>
      <c r="K36" s="5"/>
    </row>
    <row r="37" spans="2:11" ht="15.75" thickBot="1" x14ac:dyDescent="0.3">
      <c r="B37" s="1123"/>
      <c r="C37" s="90"/>
      <c r="D37" s="124" t="s">
        <v>515</v>
      </c>
      <c r="E37" s="1172"/>
      <c r="F37" s="1173"/>
      <c r="I37" s="58"/>
      <c r="J37" s="20"/>
      <c r="K37" s="5"/>
    </row>
    <row r="38" spans="2:11" ht="15.75" thickBot="1" x14ac:dyDescent="0.3">
      <c r="B38" s="1123"/>
      <c r="C38" s="90"/>
      <c r="D38" s="124" t="s">
        <v>9</v>
      </c>
      <c r="E38" s="1172"/>
      <c r="F38" s="1173"/>
      <c r="I38" s="58"/>
      <c r="J38" s="20"/>
      <c r="K38" s="5"/>
    </row>
    <row r="39" spans="2:11" ht="15.75" thickBot="1" x14ac:dyDescent="0.3">
      <c r="B39" s="1123"/>
      <c r="C39" s="90"/>
      <c r="D39" s="124" t="s">
        <v>11</v>
      </c>
      <c r="E39" s="1172"/>
      <c r="F39" s="1173"/>
      <c r="I39" s="58"/>
      <c r="J39" s="20"/>
      <c r="K39" s="5"/>
    </row>
    <row r="40" spans="2:11" ht="15.75" thickBot="1" x14ac:dyDescent="0.3">
      <c r="B40" s="1123"/>
      <c r="C40" s="90"/>
      <c r="D40" s="124" t="s">
        <v>13</v>
      </c>
      <c r="E40" s="1172"/>
      <c r="F40" s="1173"/>
      <c r="I40" s="58"/>
      <c r="J40" s="20"/>
      <c r="K40" s="5"/>
    </row>
    <row r="41" spans="2:11" ht="15.75" thickBot="1" x14ac:dyDescent="0.3">
      <c r="B41" s="1124"/>
      <c r="C41" s="91"/>
      <c r="D41" s="124" t="s">
        <v>516</v>
      </c>
      <c r="E41" s="1172"/>
      <c r="F41" s="1173"/>
      <c r="I41" s="237"/>
      <c r="J41" s="22"/>
      <c r="K41" s="5"/>
    </row>
    <row r="42" spans="2:11" ht="15.75" thickBot="1" x14ac:dyDescent="0.3">
      <c r="B42" s="239"/>
      <c r="C42" s="240"/>
      <c r="D42" s="241"/>
      <c r="E42" s="241"/>
      <c r="F42" s="241"/>
      <c r="G42" s="121"/>
      <c r="H42" s="121"/>
      <c r="I42" s="121"/>
      <c r="J42" s="122"/>
      <c r="K42" s="5"/>
    </row>
    <row r="43" spans="2:11" ht="15.75" thickBot="1" x14ac:dyDescent="0.3">
      <c r="B43" s="1119" t="s">
        <v>520</v>
      </c>
      <c r="C43" s="1120"/>
      <c r="D43" s="1120"/>
      <c r="E43" s="1120"/>
      <c r="F43" s="1120"/>
      <c r="G43" s="1120"/>
      <c r="H43" s="1120"/>
      <c r="I43" s="1121"/>
      <c r="J43" s="122"/>
      <c r="K43" s="5"/>
    </row>
    <row r="44" spans="2:11" ht="24" customHeight="1" thickBot="1" x14ac:dyDescent="0.3">
      <c r="B44" s="1131" t="s">
        <v>521</v>
      </c>
      <c r="C44" s="1132"/>
      <c r="D44" s="1133"/>
      <c r="E44" s="39" t="s">
        <v>522</v>
      </c>
      <c r="F44" s="1131" t="s">
        <v>523</v>
      </c>
      <c r="G44" s="1133"/>
      <c r="H44" s="1131" t="s">
        <v>524</v>
      </c>
      <c r="I44" s="1133"/>
      <c r="J44" s="112"/>
      <c r="K44" s="5"/>
    </row>
    <row r="45" spans="2:11" ht="108" customHeight="1" thickBot="1" x14ac:dyDescent="0.3">
      <c r="B45" s="1178">
        <v>42401</v>
      </c>
      <c r="C45" s="1179"/>
      <c r="D45" s="1180"/>
      <c r="E45" s="39">
        <v>0.01</v>
      </c>
      <c r="F45" s="1181" t="s">
        <v>672</v>
      </c>
      <c r="G45" s="1182"/>
      <c r="H45" s="1131"/>
      <c r="I45" s="1133"/>
      <c r="J45" s="114"/>
      <c r="K45" s="5"/>
    </row>
    <row r="46" spans="2:11" x14ac:dyDescent="0.25">
      <c r="B46" s="242"/>
      <c r="C46" s="243"/>
      <c r="D46" s="242"/>
      <c r="E46" s="242"/>
      <c r="F46" s="242"/>
      <c r="G46" s="242"/>
      <c r="H46" s="242"/>
      <c r="I46" s="242"/>
      <c r="J46" s="5"/>
      <c r="K46" s="5"/>
    </row>
    <row r="47" spans="2:11" ht="15.75" thickBot="1" x14ac:dyDescent="0.3">
      <c r="B47" s="1"/>
      <c r="C47" s="74"/>
      <c r="D47" s="5"/>
      <c r="E47" s="5"/>
      <c r="F47" s="5"/>
      <c r="G47" s="5"/>
      <c r="H47" s="5"/>
      <c r="I47" s="5"/>
      <c r="J47" s="5"/>
      <c r="K47" s="5"/>
    </row>
    <row r="48" spans="2:11" ht="15.75" thickBot="1" x14ac:dyDescent="0.3">
      <c r="B48" s="4" t="s">
        <v>428</v>
      </c>
      <c r="C48" s="94"/>
      <c r="D48" s="5"/>
      <c r="E48" s="5"/>
      <c r="F48" s="5"/>
      <c r="G48" s="5"/>
      <c r="H48" s="5"/>
      <c r="I48" s="5"/>
      <c r="J48" s="5"/>
      <c r="K48" s="5"/>
    </row>
    <row r="49" spans="2:11" x14ac:dyDescent="0.25">
      <c r="B49" s="1176"/>
      <c r="C49" s="1177"/>
      <c r="D49" s="1177"/>
      <c r="E49" s="1177"/>
      <c r="F49" s="1177"/>
      <c r="G49" s="1177"/>
      <c r="H49" s="1177"/>
      <c r="I49" s="1177"/>
      <c r="J49" s="1177"/>
      <c r="K49" s="5"/>
    </row>
    <row r="50" spans="2:11" x14ac:dyDescent="0.25">
      <c r="B50" s="1176"/>
      <c r="C50" s="1177"/>
      <c r="D50" s="1177"/>
      <c r="E50" s="1177"/>
      <c r="F50" s="1177"/>
      <c r="G50" s="1177"/>
      <c r="H50" s="1177"/>
      <c r="I50" s="1177"/>
      <c r="J50" s="1177"/>
      <c r="K50" s="5"/>
    </row>
    <row r="51" spans="2:11" x14ac:dyDescent="0.25">
      <c r="B51" s="1"/>
      <c r="C51" s="74"/>
      <c r="D51" s="5"/>
      <c r="E51" s="5"/>
      <c r="F51" s="5"/>
      <c r="G51" s="5"/>
      <c r="H51" s="5"/>
      <c r="I51" s="5"/>
      <c r="J51" s="5"/>
      <c r="K51" s="5"/>
    </row>
    <row r="52" spans="2:11" ht="15.75" thickBot="1" x14ac:dyDescent="0.3">
      <c r="B52" s="5"/>
      <c r="D52" s="5"/>
      <c r="E52" s="5"/>
      <c r="F52" s="5"/>
      <c r="G52" s="5"/>
      <c r="H52" s="5"/>
      <c r="I52" s="5"/>
      <c r="J52" s="5"/>
      <c r="K52" s="5"/>
    </row>
    <row r="53" spans="2:11" ht="24.75" thickBot="1" x14ac:dyDescent="0.3">
      <c r="B53" s="50" t="s">
        <v>526</v>
      </c>
      <c r="C53" s="95"/>
      <c r="D53" s="5"/>
      <c r="E53" s="5"/>
      <c r="F53" s="5"/>
      <c r="G53" s="5"/>
      <c r="H53" s="5"/>
      <c r="I53" s="5"/>
      <c r="J53" s="5"/>
      <c r="K53" s="5"/>
    </row>
    <row r="54" spans="2:11" ht="15.75" thickBot="1" x14ac:dyDescent="0.3">
      <c r="B54" s="1"/>
      <c r="C54" s="74"/>
      <c r="D54" s="5"/>
      <c r="E54" s="5"/>
      <c r="F54" s="5"/>
      <c r="G54" s="5"/>
      <c r="H54" s="5"/>
      <c r="I54" s="5"/>
      <c r="J54" s="5"/>
      <c r="K54" s="5"/>
    </row>
    <row r="55" spans="2:11" ht="72.75" thickBot="1" x14ac:dyDescent="0.3">
      <c r="B55" s="51" t="s">
        <v>527</v>
      </c>
      <c r="C55" s="96"/>
      <c r="D55" s="42" t="s">
        <v>673</v>
      </c>
      <c r="E55" s="5"/>
      <c r="F55" s="5"/>
      <c r="G55" s="5"/>
      <c r="H55" s="5"/>
      <c r="I55" s="5"/>
      <c r="J55" s="5"/>
      <c r="K55" s="5"/>
    </row>
    <row r="56" spans="2:11" x14ac:dyDescent="0.25">
      <c r="B56" s="1122" t="s">
        <v>529</v>
      </c>
      <c r="C56" s="92"/>
      <c r="D56" s="52" t="s">
        <v>530</v>
      </c>
      <c r="E56" s="5"/>
      <c r="F56" s="5"/>
      <c r="G56" s="5"/>
      <c r="H56" s="5"/>
      <c r="I56" s="5"/>
      <c r="J56" s="5"/>
      <c r="K56" s="5"/>
    </row>
    <row r="57" spans="2:11" ht="60" x14ac:dyDescent="0.25">
      <c r="B57" s="1123"/>
      <c r="C57" s="92"/>
      <c r="D57" s="45" t="s">
        <v>674</v>
      </c>
      <c r="E57" s="5"/>
      <c r="F57" s="5"/>
      <c r="G57" s="5"/>
      <c r="H57" s="5"/>
      <c r="I57" s="5"/>
      <c r="J57" s="5"/>
      <c r="K57" s="5"/>
    </row>
    <row r="58" spans="2:11" x14ac:dyDescent="0.25">
      <c r="B58" s="1123"/>
      <c r="C58" s="92"/>
      <c r="D58" s="52" t="s">
        <v>615</v>
      </c>
      <c r="E58" s="5"/>
      <c r="F58" s="5"/>
      <c r="G58" s="5"/>
      <c r="H58" s="5"/>
      <c r="I58" s="5"/>
      <c r="J58" s="5"/>
      <c r="K58" s="5"/>
    </row>
    <row r="59" spans="2:11" x14ac:dyDescent="0.25">
      <c r="B59" s="1123"/>
      <c r="C59" s="92"/>
      <c r="D59" s="45" t="s">
        <v>534</v>
      </c>
      <c r="E59" s="5"/>
      <c r="F59" s="5"/>
      <c r="G59" s="5"/>
      <c r="H59" s="5"/>
      <c r="I59" s="5"/>
      <c r="J59" s="5"/>
      <c r="K59" s="5"/>
    </row>
    <row r="60" spans="2:11" x14ac:dyDescent="0.25">
      <c r="B60" s="1123"/>
      <c r="C60" s="92"/>
      <c r="D60" s="45" t="s">
        <v>638</v>
      </c>
      <c r="E60" s="5"/>
      <c r="F60" s="5"/>
      <c r="G60" s="5"/>
      <c r="H60" s="5"/>
      <c r="I60" s="5"/>
      <c r="J60" s="5"/>
      <c r="K60" s="5"/>
    </row>
    <row r="61" spans="2:11" x14ac:dyDescent="0.25">
      <c r="B61" s="1123"/>
      <c r="C61" s="92"/>
      <c r="D61" s="45" t="s">
        <v>675</v>
      </c>
      <c r="E61" s="5"/>
      <c r="F61" s="5"/>
      <c r="G61" s="5"/>
      <c r="H61" s="5"/>
      <c r="I61" s="5"/>
      <c r="J61" s="5"/>
      <c r="K61" s="5"/>
    </row>
    <row r="62" spans="2:11" x14ac:dyDescent="0.25">
      <c r="B62" s="1123"/>
      <c r="C62" s="92"/>
      <c r="D62" s="45" t="s">
        <v>676</v>
      </c>
      <c r="E62" s="5"/>
      <c r="F62" s="5"/>
      <c r="G62" s="5"/>
      <c r="H62" s="5"/>
      <c r="I62" s="5"/>
      <c r="J62" s="5"/>
      <c r="K62" s="5"/>
    </row>
    <row r="63" spans="2:11" ht="24" x14ac:dyDescent="0.25">
      <c r="B63" s="1123"/>
      <c r="C63" s="92"/>
      <c r="D63" s="45" t="s">
        <v>677</v>
      </c>
      <c r="E63" s="5"/>
      <c r="F63" s="5"/>
      <c r="G63" s="5"/>
      <c r="H63" s="5"/>
      <c r="I63" s="5"/>
      <c r="J63" s="5"/>
      <c r="K63" s="5"/>
    </row>
    <row r="64" spans="2:11" x14ac:dyDescent="0.25">
      <c r="B64" s="1123"/>
      <c r="C64" s="92"/>
      <c r="D64" s="52" t="s">
        <v>622</v>
      </c>
      <c r="E64" s="5"/>
      <c r="F64" s="5"/>
      <c r="G64" s="5"/>
      <c r="H64" s="5"/>
      <c r="I64" s="5"/>
      <c r="J64" s="5"/>
      <c r="K64" s="5"/>
    </row>
    <row r="65" spans="2:11" ht="15.75" thickBot="1" x14ac:dyDescent="0.3">
      <c r="B65" s="1124"/>
      <c r="C65" s="2"/>
      <c r="D65" s="67"/>
      <c r="E65" s="5"/>
      <c r="F65" s="5"/>
      <c r="G65" s="5"/>
      <c r="H65" s="5"/>
      <c r="I65" s="5"/>
      <c r="J65" s="5"/>
      <c r="K65" s="5"/>
    </row>
    <row r="66" spans="2:11" ht="24.75" thickBot="1" x14ac:dyDescent="0.3">
      <c r="B66" s="46" t="s">
        <v>542</v>
      </c>
      <c r="C66" s="2"/>
      <c r="D66" s="39"/>
      <c r="E66" s="5"/>
      <c r="F66" s="5"/>
      <c r="G66" s="5"/>
      <c r="H66" s="5"/>
      <c r="I66" s="5"/>
      <c r="J66" s="5"/>
      <c r="K66" s="5"/>
    </row>
    <row r="67" spans="2:11" ht="156" x14ac:dyDescent="0.25">
      <c r="B67" s="1122" t="s">
        <v>543</v>
      </c>
      <c r="C67" s="92"/>
      <c r="D67" s="45" t="s">
        <v>678</v>
      </c>
      <c r="E67" s="5"/>
      <c r="F67" s="5"/>
      <c r="G67" s="5"/>
      <c r="H67" s="5"/>
      <c r="I67" s="5"/>
      <c r="J67" s="5"/>
      <c r="K67" s="5"/>
    </row>
    <row r="68" spans="2:11" ht="132" x14ac:dyDescent="0.25">
      <c r="B68" s="1123"/>
      <c r="C68" s="92"/>
      <c r="D68" s="45" t="s">
        <v>679</v>
      </c>
      <c r="E68" s="5"/>
      <c r="F68" s="5"/>
      <c r="G68" s="5"/>
      <c r="H68" s="5"/>
      <c r="I68" s="5"/>
      <c r="J68" s="5"/>
      <c r="K68" s="5"/>
    </row>
    <row r="69" spans="2:11" ht="216" x14ac:dyDescent="0.25">
      <c r="B69" s="1123"/>
      <c r="C69" s="92"/>
      <c r="D69" s="45" t="s">
        <v>680</v>
      </c>
      <c r="E69" s="5"/>
      <c r="F69" s="5"/>
      <c r="G69" s="5"/>
      <c r="H69" s="5"/>
      <c r="I69" s="5"/>
      <c r="J69" s="5"/>
      <c r="K69" s="5"/>
    </row>
    <row r="70" spans="2:11" ht="72" x14ac:dyDescent="0.25">
      <c r="B70" s="1123"/>
      <c r="C70" s="92"/>
      <c r="D70" s="45" t="s">
        <v>681</v>
      </c>
      <c r="E70" s="5"/>
      <c r="F70" s="5"/>
      <c r="G70" s="5"/>
      <c r="H70" s="5"/>
      <c r="I70" s="5"/>
      <c r="J70" s="5"/>
      <c r="K70" s="5"/>
    </row>
    <row r="71" spans="2:11" ht="15.75" thickBot="1" x14ac:dyDescent="0.3">
      <c r="B71" s="1124"/>
      <c r="C71" s="2"/>
      <c r="D71" s="39"/>
      <c r="E71" s="5"/>
      <c r="F71" s="5"/>
      <c r="G71" s="5"/>
      <c r="H71" s="5"/>
      <c r="I71" s="5"/>
      <c r="J71" s="5"/>
      <c r="K71" s="5"/>
    </row>
    <row r="72" spans="2:11" x14ac:dyDescent="0.25">
      <c r="B72" s="1122" t="s">
        <v>560</v>
      </c>
      <c r="C72" s="92"/>
      <c r="D72" s="45"/>
      <c r="E72" s="5"/>
      <c r="F72" s="5"/>
      <c r="G72" s="5"/>
      <c r="H72" s="5"/>
      <c r="I72" s="5"/>
      <c r="J72" s="5"/>
      <c r="K72" s="5"/>
    </row>
    <row r="73" spans="2:11" x14ac:dyDescent="0.25">
      <c r="B73" s="1123"/>
      <c r="C73" s="92"/>
      <c r="D73" s="15"/>
      <c r="E73" s="5"/>
      <c r="F73" s="5"/>
      <c r="G73" s="5"/>
      <c r="H73" s="5"/>
      <c r="I73" s="5"/>
      <c r="J73" s="5"/>
      <c r="K73" s="5"/>
    </row>
    <row r="74" spans="2:11" x14ac:dyDescent="0.25">
      <c r="B74" s="1123"/>
      <c r="C74" s="92"/>
      <c r="D74" s="45" t="s">
        <v>561</v>
      </c>
      <c r="E74" s="5"/>
      <c r="F74" s="5"/>
      <c r="G74" s="5"/>
      <c r="H74" s="5"/>
      <c r="I74" s="5"/>
      <c r="J74" s="5"/>
      <c r="K74" s="5"/>
    </row>
    <row r="75" spans="2:11" ht="37.5" x14ac:dyDescent="0.25">
      <c r="B75" s="1123"/>
      <c r="C75" s="92"/>
      <c r="D75" s="45" t="s">
        <v>682</v>
      </c>
      <c r="E75" s="5"/>
      <c r="F75" s="5"/>
      <c r="G75" s="5"/>
      <c r="H75" s="5"/>
      <c r="I75" s="5"/>
      <c r="J75" s="5"/>
      <c r="K75" s="5"/>
    </row>
    <row r="76" spans="2:11" ht="37.5" x14ac:dyDescent="0.25">
      <c r="B76" s="1123"/>
      <c r="C76" s="92"/>
      <c r="D76" s="45" t="s">
        <v>683</v>
      </c>
      <c r="E76" s="5"/>
      <c r="F76" s="5"/>
      <c r="G76" s="5"/>
      <c r="H76" s="5"/>
      <c r="I76" s="5"/>
      <c r="J76" s="5"/>
      <c r="K76" s="5"/>
    </row>
    <row r="77" spans="2:11" ht="37.5" x14ac:dyDescent="0.25">
      <c r="B77" s="1123"/>
      <c r="C77" s="92"/>
      <c r="D77" s="45" t="s">
        <v>684</v>
      </c>
      <c r="E77" s="5"/>
      <c r="F77" s="5"/>
      <c r="G77" s="5"/>
      <c r="H77" s="5"/>
      <c r="I77" s="5"/>
      <c r="J77" s="5"/>
      <c r="K77" s="5"/>
    </row>
    <row r="78" spans="2:11" ht="48.75" thickBot="1" x14ac:dyDescent="0.3">
      <c r="B78" s="1124"/>
      <c r="C78" s="2"/>
      <c r="D78" s="39" t="s">
        <v>685</v>
      </c>
      <c r="E78" s="5"/>
      <c r="F78" s="5"/>
      <c r="G78" s="5"/>
      <c r="H78" s="5"/>
      <c r="I78" s="5"/>
      <c r="J78" s="5"/>
      <c r="K78" s="5"/>
    </row>
  </sheetData>
  <sheetProtection insertColumns="0" insertRows="0"/>
  <mergeCells count="40">
    <mergeCell ref="A1:P1"/>
    <mergeCell ref="A2:P2"/>
    <mergeCell ref="A3:P3"/>
    <mergeCell ref="A4:D4"/>
    <mergeCell ref="A5:P5"/>
    <mergeCell ref="B49:J50"/>
    <mergeCell ref="B45:D45"/>
    <mergeCell ref="F45:G45"/>
    <mergeCell ref="H45:I45"/>
    <mergeCell ref="E41:F41"/>
    <mergeCell ref="B43:I43"/>
    <mergeCell ref="B44:D44"/>
    <mergeCell ref="F44:G44"/>
    <mergeCell ref="H44:I44"/>
    <mergeCell ref="E40:F40"/>
    <mergeCell ref="E33:F33"/>
    <mergeCell ref="B35:B41"/>
    <mergeCell ref="E37:F37"/>
    <mergeCell ref="B27:B3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B10:D10"/>
    <mergeCell ref="F10:S10"/>
    <mergeCell ref="F11:S11"/>
    <mergeCell ref="E12:R12"/>
    <mergeCell ref="E13:R13"/>
  </mergeCells>
  <conditionalFormatting sqref="F10">
    <cfRule type="notContainsBlanks" dxfId="111" priority="5">
      <formula>LEN(TRIM(F10))&gt;0</formula>
    </cfRule>
  </conditionalFormatting>
  <conditionalFormatting sqref="F11:S11">
    <cfRule type="expression" dxfId="110" priority="3">
      <formula>E11="NO SE REPORTA"</formula>
    </cfRule>
    <cfRule type="expression" dxfId="109" priority="4">
      <formula>E10="NO APLICA"</formula>
    </cfRule>
  </conditionalFormatting>
  <conditionalFormatting sqref="E12:R12">
    <cfRule type="expression" dxfId="108"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66FF66"/>
  </sheetPr>
  <dimension ref="A1:U127"/>
  <sheetViews>
    <sheetView showGridLines="0" topLeftCell="B51" zoomScale="98" zoomScaleNormal="98" workbookViewId="0">
      <selection activeCell="G37" sqref="G37"/>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6" max="6" width="12.85546875" customWidth="1"/>
    <col min="7" max="7" width="13.140625" customWidth="1"/>
    <col min="8" max="8" width="12.140625" customWidth="1"/>
    <col min="9" max="9" width="13.85546875" customWidth="1"/>
    <col min="10" max="10" width="14"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INFORMACION",))+F27</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1719</v>
      </c>
      <c r="F12" s="1146"/>
      <c r="G12" s="1146"/>
      <c r="H12" s="1146"/>
      <c r="I12" s="1146"/>
      <c r="J12" s="1146"/>
      <c r="K12" s="1146"/>
      <c r="L12" s="1146"/>
      <c r="M12" s="1146"/>
      <c r="N12" s="1146"/>
      <c r="O12" s="1146"/>
      <c r="P12" s="1146"/>
      <c r="Q12" s="1146"/>
      <c r="R12" s="1146"/>
    </row>
    <row r="13" spans="1:21" ht="39" customHeight="1" x14ac:dyDescent="0.25">
      <c r="B13" s="351"/>
      <c r="C13" s="86"/>
      <c r="D13" s="168" t="s">
        <v>469</v>
      </c>
      <c r="E13" s="1147" t="s">
        <v>1720</v>
      </c>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 customHeight="1" thickTop="1" x14ac:dyDescent="0.25">
      <c r="B15" s="1183" t="s">
        <v>470</v>
      </c>
      <c r="C15" s="87"/>
      <c r="D15" s="1104" t="s">
        <v>471</v>
      </c>
      <c r="E15" s="1105"/>
      <c r="F15" s="1105"/>
      <c r="G15" s="1105"/>
      <c r="H15" s="1105"/>
      <c r="I15" s="1105"/>
      <c r="J15" s="1105"/>
      <c r="K15" s="1106"/>
    </row>
    <row r="16" spans="1:21" ht="15.75" thickBot="1" x14ac:dyDescent="0.3">
      <c r="B16" s="1099"/>
      <c r="C16" s="90"/>
      <c r="D16" s="1107" t="s">
        <v>686</v>
      </c>
      <c r="E16" s="1108"/>
      <c r="F16" s="1108"/>
      <c r="G16" s="1108"/>
      <c r="H16" s="1108"/>
      <c r="I16" s="1108"/>
      <c r="J16" s="1108"/>
      <c r="K16" s="1109"/>
    </row>
    <row r="17" spans="2:11" ht="15.75" thickBot="1" x14ac:dyDescent="0.3">
      <c r="B17" s="1099"/>
      <c r="C17" s="96" t="s">
        <v>424</v>
      </c>
      <c r="D17" s="37" t="s">
        <v>687</v>
      </c>
      <c r="E17" s="88" t="s">
        <v>494</v>
      </c>
      <c r="F17" s="88" t="s">
        <v>495</v>
      </c>
      <c r="G17" s="88" t="s">
        <v>496</v>
      </c>
      <c r="H17" s="88" t="s">
        <v>497</v>
      </c>
      <c r="I17" s="213"/>
      <c r="K17" s="20"/>
    </row>
    <row r="18" spans="2:11" ht="15.75" thickBot="1" x14ac:dyDescent="0.3">
      <c r="B18" s="1099"/>
      <c r="C18" s="2" t="s">
        <v>603</v>
      </c>
      <c r="D18" s="38" t="s">
        <v>688</v>
      </c>
      <c r="E18" s="201">
        <v>3</v>
      </c>
      <c r="F18" s="201">
        <v>3</v>
      </c>
      <c r="G18" s="201"/>
      <c r="H18" s="201"/>
      <c r="I18" s="248"/>
      <c r="K18" s="20"/>
    </row>
    <row r="19" spans="2:11" ht="15.75" thickBot="1" x14ac:dyDescent="0.3">
      <c r="B19" s="1099"/>
      <c r="C19" s="2" t="s">
        <v>605</v>
      </c>
      <c r="D19" s="38" t="s">
        <v>689</v>
      </c>
      <c r="E19" s="201">
        <v>3</v>
      </c>
      <c r="F19" s="201">
        <v>3</v>
      </c>
      <c r="G19" s="201"/>
      <c r="H19" s="201"/>
      <c r="I19" s="248"/>
      <c r="K19" s="20"/>
    </row>
    <row r="20" spans="2:11" ht="15.75" thickBot="1" x14ac:dyDescent="0.3">
      <c r="B20" s="1099"/>
      <c r="C20" s="2" t="s">
        <v>607</v>
      </c>
      <c r="D20" s="38" t="s">
        <v>690</v>
      </c>
      <c r="E20" s="201">
        <v>0</v>
      </c>
      <c r="F20" s="201"/>
      <c r="G20" s="201"/>
      <c r="H20" s="201"/>
      <c r="I20" s="248"/>
      <c r="K20" s="20"/>
    </row>
    <row r="21" spans="2:11" ht="15.75" thickBot="1" x14ac:dyDescent="0.3">
      <c r="B21" s="1099"/>
      <c r="C21" s="2" t="s">
        <v>691</v>
      </c>
      <c r="D21" s="38" t="s">
        <v>692</v>
      </c>
      <c r="E21" s="201">
        <v>0</v>
      </c>
      <c r="F21" s="201"/>
      <c r="G21" s="201"/>
      <c r="H21" s="201"/>
      <c r="I21" s="248"/>
      <c r="K21" s="20"/>
    </row>
    <row r="22" spans="2:11" ht="15.75" thickBot="1" x14ac:dyDescent="0.3">
      <c r="B22" s="1099"/>
      <c r="C22" s="2" t="s">
        <v>693</v>
      </c>
      <c r="D22" s="38" t="s">
        <v>2507</v>
      </c>
      <c r="E22" s="201">
        <v>2</v>
      </c>
      <c r="F22" s="201">
        <v>2</v>
      </c>
      <c r="G22" s="201"/>
      <c r="H22" s="201"/>
      <c r="I22" s="248"/>
      <c r="K22" s="20"/>
    </row>
    <row r="23" spans="2:11" ht="15.75" thickBot="1" x14ac:dyDescent="0.3">
      <c r="B23" s="1099"/>
      <c r="C23" s="2" t="s">
        <v>694</v>
      </c>
      <c r="D23" s="38" t="s">
        <v>2508</v>
      </c>
      <c r="E23" s="201">
        <v>2</v>
      </c>
      <c r="F23" s="201">
        <v>2</v>
      </c>
      <c r="G23" s="201"/>
      <c r="H23" s="201"/>
      <c r="I23" s="248"/>
      <c r="K23" s="20"/>
    </row>
    <row r="24" spans="2:11" ht="15.75" thickBot="1" x14ac:dyDescent="0.3">
      <c r="B24" s="1099"/>
      <c r="C24" s="2" t="s">
        <v>695</v>
      </c>
      <c r="D24" s="38" t="s">
        <v>696</v>
      </c>
      <c r="E24" s="182">
        <f>IFERROR(E19/E18,"N.A.")</f>
        <v>1</v>
      </c>
      <c r="F24" s="182">
        <f>IFERROR(F19/F18,"N.A.")</f>
        <v>1</v>
      </c>
      <c r="G24" s="182" t="str">
        <f>IFERROR(G19/G18,"N.A.")</f>
        <v>N.A.</v>
      </c>
      <c r="H24" s="182" t="str">
        <f>IFERROR(H19/H18,"N.A.")</f>
        <v>N.A.</v>
      </c>
      <c r="I24" s="230"/>
      <c r="K24" s="20"/>
    </row>
    <row r="25" spans="2:11" ht="15.75" thickBot="1" x14ac:dyDescent="0.3">
      <c r="B25" s="1099"/>
      <c r="C25" s="2" t="s">
        <v>697</v>
      </c>
      <c r="D25" s="38" t="s">
        <v>698</v>
      </c>
      <c r="E25" s="182" t="str">
        <f>IFERROR(E21/E20,"N.A.")</f>
        <v>N.A.</v>
      </c>
      <c r="F25" s="182" t="str">
        <f>IFERROR(F21/F20,"N.A.")</f>
        <v>N.A.</v>
      </c>
      <c r="G25" s="182" t="str">
        <f>IFERROR(G21/G20,"N.A.")</f>
        <v>N.A.</v>
      </c>
      <c r="H25" s="182" t="str">
        <f>IFERROR(H21/H20,"N.A.")</f>
        <v>N.A.</v>
      </c>
      <c r="I25" s="230"/>
      <c r="K25" s="20"/>
    </row>
    <row r="26" spans="2:11" ht="15.75" thickBot="1" x14ac:dyDescent="0.3">
      <c r="B26" s="1099"/>
      <c r="C26" s="2" t="s">
        <v>699</v>
      </c>
      <c r="D26" s="38" t="s">
        <v>700</v>
      </c>
      <c r="E26" s="182">
        <f>IFERROR(E23/E22,"N.A.")</f>
        <v>1</v>
      </c>
      <c r="F26" s="182">
        <f>IFERROR(F23/F22,"N.A.")</f>
        <v>1</v>
      </c>
      <c r="G26" s="182" t="str">
        <f>IFERROR(G23/G22,"N.A.")</f>
        <v>N.A.</v>
      </c>
      <c r="H26" s="182" t="str">
        <f>IFERROR(H23/H22,"N.A.")</f>
        <v>N.A.</v>
      </c>
      <c r="I26" s="230"/>
      <c r="K26" s="20"/>
    </row>
    <row r="27" spans="2:11" ht="15.75" thickBot="1" x14ac:dyDescent="0.3">
      <c r="B27" s="245"/>
      <c r="C27" s="99"/>
      <c r="D27" s="246" t="s">
        <v>701</v>
      </c>
      <c r="E27" s="182">
        <f>IFERROR(AVERAGE(E24:E26),"N.A.")</f>
        <v>1</v>
      </c>
      <c r="F27" s="182">
        <f>IFERROR(AVERAGE(F24:F26),"N.A.")</f>
        <v>1</v>
      </c>
      <c r="G27" s="182" t="str">
        <f>IFERROR(AVERAGE(G24:G26),"N.A.")</f>
        <v>N.A.</v>
      </c>
      <c r="H27" s="182" t="str">
        <f>IFERROR(AVERAGE(H24:H26),"N.A.")</f>
        <v>N.A.</v>
      </c>
      <c r="I27" s="230"/>
      <c r="K27" s="20"/>
    </row>
    <row r="28" spans="2:11" x14ac:dyDescent="0.25">
      <c r="B28" s="211"/>
      <c r="C28" s="90"/>
      <c r="D28" s="1110"/>
      <c r="E28" s="1111"/>
      <c r="F28" s="1111"/>
      <c r="G28" s="1111"/>
      <c r="H28" s="1111"/>
      <c r="I28" s="1111"/>
      <c r="J28" s="1111"/>
      <c r="K28" s="1112"/>
    </row>
    <row r="29" spans="2:11" x14ac:dyDescent="0.25">
      <c r="B29" s="211"/>
      <c r="C29" s="90"/>
      <c r="D29" s="1107" t="s">
        <v>702</v>
      </c>
      <c r="E29" s="1108"/>
      <c r="F29" s="1108"/>
      <c r="G29" s="1108"/>
      <c r="H29" s="1108"/>
      <c r="I29" s="1108"/>
      <c r="J29" s="1108"/>
      <c r="K29" s="1109"/>
    </row>
    <row r="30" spans="2:11" ht="15.75" thickBot="1" x14ac:dyDescent="0.3">
      <c r="B30" s="211"/>
      <c r="C30" s="90"/>
      <c r="D30" s="1101" t="s">
        <v>703</v>
      </c>
      <c r="E30" s="1102"/>
      <c r="F30" s="1102"/>
      <c r="G30" s="1102"/>
      <c r="H30" s="1102"/>
      <c r="I30" s="1102"/>
      <c r="J30" s="1102"/>
      <c r="K30" s="1103"/>
    </row>
    <row r="31" spans="2:11" ht="15.75" thickBot="1" x14ac:dyDescent="0.3">
      <c r="B31" s="211"/>
      <c r="C31" s="96" t="s">
        <v>424</v>
      </c>
      <c r="D31" s="42" t="s">
        <v>704</v>
      </c>
      <c r="E31" s="42" t="s">
        <v>705</v>
      </c>
      <c r="F31" s="577" t="s">
        <v>706</v>
      </c>
      <c r="G31" s="577" t="s">
        <v>707</v>
      </c>
      <c r="H31" s="577" t="s">
        <v>708</v>
      </c>
      <c r="I31" s="577" t="s">
        <v>709</v>
      </c>
      <c r="J31" s="577" t="s">
        <v>428</v>
      </c>
      <c r="K31" s="112"/>
    </row>
    <row r="32" spans="2:11" s="184" customFormat="1" ht="15.75" thickBot="1" x14ac:dyDescent="0.3">
      <c r="B32" s="210"/>
      <c r="C32" s="8">
        <v>1</v>
      </c>
      <c r="D32" s="573" t="s">
        <v>1800</v>
      </c>
      <c r="E32" s="574" t="s">
        <v>486</v>
      </c>
      <c r="F32" s="575">
        <v>4133045375.3999996</v>
      </c>
      <c r="G32" s="575">
        <v>4623119916.3999996</v>
      </c>
      <c r="H32" s="575">
        <v>4620177440</v>
      </c>
      <c r="I32" s="576">
        <v>2730463267</v>
      </c>
      <c r="J32" s="29"/>
      <c r="K32" s="110"/>
    </row>
    <row r="33" spans="2:11" s="184" customFormat="1" ht="15.75" thickBot="1" x14ac:dyDescent="0.3">
      <c r="B33" s="210"/>
      <c r="C33" s="8">
        <v>2</v>
      </c>
      <c r="D33" s="571" t="s">
        <v>1801</v>
      </c>
      <c r="E33" s="572" t="s">
        <v>486</v>
      </c>
      <c r="F33" s="1184">
        <v>6679263898</v>
      </c>
      <c r="G33" s="1184">
        <v>6679263898</v>
      </c>
      <c r="H33" s="1184">
        <v>6461700848</v>
      </c>
      <c r="I33" s="1184">
        <v>3654456597</v>
      </c>
      <c r="J33" s="1187" t="s">
        <v>1721</v>
      </c>
      <c r="K33" s="110"/>
    </row>
    <row r="34" spans="2:11" s="184" customFormat="1" ht="15.75" thickBot="1" x14ac:dyDescent="0.3">
      <c r="B34" s="210"/>
      <c r="C34" s="8">
        <v>3</v>
      </c>
      <c r="D34" s="571" t="s">
        <v>1802</v>
      </c>
      <c r="E34" s="572" t="s">
        <v>486</v>
      </c>
      <c r="F34" s="1185"/>
      <c r="G34" s="1185"/>
      <c r="H34" s="1185"/>
      <c r="I34" s="1185"/>
      <c r="J34" s="1188"/>
      <c r="K34" s="110"/>
    </row>
    <row r="35" spans="2:11" s="184" customFormat="1" ht="15.75" thickBot="1" x14ac:dyDescent="0.3">
      <c r="B35" s="210"/>
      <c r="C35" s="8">
        <v>4</v>
      </c>
      <c r="D35" s="571" t="s">
        <v>2505</v>
      </c>
      <c r="E35" s="572" t="s">
        <v>2504</v>
      </c>
      <c r="F35" s="1185"/>
      <c r="G35" s="1185"/>
      <c r="H35" s="1185"/>
      <c r="I35" s="1185"/>
      <c r="J35" s="1188"/>
      <c r="K35" s="110"/>
    </row>
    <row r="36" spans="2:11" s="184" customFormat="1" ht="44.25" customHeight="1" thickBot="1" x14ac:dyDescent="0.3">
      <c r="B36" s="210"/>
      <c r="C36" s="967">
        <v>5</v>
      </c>
      <c r="D36" s="317" t="s">
        <v>2506</v>
      </c>
      <c r="E36" s="517" t="s">
        <v>2504</v>
      </c>
      <c r="F36" s="1186"/>
      <c r="G36" s="1186"/>
      <c r="H36" s="1186"/>
      <c r="I36" s="1186"/>
      <c r="J36" s="1189"/>
      <c r="K36" s="110"/>
    </row>
    <row r="37" spans="2:11" s="184" customFormat="1" ht="15.75" thickBot="1" x14ac:dyDescent="0.3">
      <c r="B37" s="210"/>
      <c r="C37" s="8">
        <v>6</v>
      </c>
      <c r="D37" s="29"/>
      <c r="E37" s="157"/>
      <c r="F37" s="202"/>
      <c r="G37" s="202"/>
      <c r="H37" s="202"/>
      <c r="I37" s="202"/>
      <c r="J37" s="29"/>
      <c r="K37" s="110"/>
    </row>
    <row r="38" spans="2:11" s="184" customFormat="1" ht="15.75" thickBot="1" x14ac:dyDescent="0.3">
      <c r="B38" s="210"/>
      <c r="C38" s="8">
        <v>7</v>
      </c>
      <c r="D38" s="29"/>
      <c r="E38" s="157"/>
      <c r="F38" s="202"/>
      <c r="G38" s="202"/>
      <c r="H38" s="202"/>
      <c r="I38" s="202"/>
      <c r="J38" s="29"/>
      <c r="K38" s="110"/>
    </row>
    <row r="39" spans="2:11" s="184" customFormat="1" ht="15.75" thickBot="1" x14ac:dyDescent="0.3">
      <c r="B39" s="210"/>
      <c r="C39" s="8">
        <v>8</v>
      </c>
      <c r="D39" s="29"/>
      <c r="E39" s="157"/>
      <c r="F39" s="202"/>
      <c r="G39" s="202"/>
      <c r="H39" s="202"/>
      <c r="I39" s="202"/>
      <c r="J39" s="29"/>
      <c r="K39" s="110"/>
    </row>
    <row r="40" spans="2:11" s="184" customFormat="1" ht="15.75" thickBot="1" x14ac:dyDescent="0.3">
      <c r="B40" s="210"/>
      <c r="C40" s="8">
        <v>9</v>
      </c>
      <c r="D40" s="29"/>
      <c r="E40" s="157"/>
      <c r="F40" s="202"/>
      <c r="G40" s="202"/>
      <c r="H40" s="202"/>
      <c r="I40" s="202"/>
      <c r="J40" s="29"/>
      <c r="K40" s="110"/>
    </row>
    <row r="41" spans="2:11" s="184" customFormat="1" ht="15.75" thickBot="1" x14ac:dyDescent="0.3">
      <c r="B41" s="210"/>
      <c r="C41" s="8">
        <v>10</v>
      </c>
      <c r="D41" s="29"/>
      <c r="E41" s="157"/>
      <c r="F41" s="202"/>
      <c r="G41" s="202"/>
      <c r="H41" s="202"/>
      <c r="I41" s="202"/>
      <c r="J41" s="29"/>
      <c r="K41" s="110"/>
    </row>
    <row r="42" spans="2:11" s="184" customFormat="1" ht="15.75" thickBot="1" x14ac:dyDescent="0.3">
      <c r="B42" s="210"/>
      <c r="C42" s="8">
        <v>11</v>
      </c>
      <c r="D42" s="29"/>
      <c r="E42" s="157"/>
      <c r="F42" s="202"/>
      <c r="G42" s="202"/>
      <c r="H42" s="202"/>
      <c r="I42" s="202"/>
      <c r="J42" s="29"/>
      <c r="K42" s="110"/>
    </row>
    <row r="43" spans="2:11" s="184" customFormat="1" ht="15.75" thickBot="1" x14ac:dyDescent="0.3">
      <c r="B43" s="210"/>
      <c r="C43" s="8">
        <v>12</v>
      </c>
      <c r="D43" s="29"/>
      <c r="E43" s="157"/>
      <c r="F43" s="202"/>
      <c r="G43" s="202"/>
      <c r="H43" s="202"/>
      <c r="I43" s="202"/>
      <c r="J43" s="29"/>
      <c r="K43" s="110"/>
    </row>
    <row r="44" spans="2:11" s="184" customFormat="1" ht="15.75" thickBot="1" x14ac:dyDescent="0.3">
      <c r="B44" s="210"/>
      <c r="C44" s="8">
        <v>13</v>
      </c>
      <c r="D44" s="29"/>
      <c r="E44" s="157"/>
      <c r="F44" s="202"/>
      <c r="G44" s="202"/>
      <c r="H44" s="202"/>
      <c r="I44" s="202"/>
      <c r="J44" s="29"/>
      <c r="K44" s="110"/>
    </row>
    <row r="45" spans="2:11" s="184" customFormat="1" ht="15.75" thickBot="1" x14ac:dyDescent="0.3">
      <c r="B45" s="210"/>
      <c r="C45" s="8">
        <v>14</v>
      </c>
      <c r="D45" s="29"/>
      <c r="E45" s="157"/>
      <c r="F45" s="202"/>
      <c r="G45" s="202"/>
      <c r="H45" s="202"/>
      <c r="I45" s="202"/>
      <c r="J45" s="29"/>
      <c r="K45" s="110"/>
    </row>
    <row r="46" spans="2:11" s="184" customFormat="1" ht="15.75" thickBot="1" x14ac:dyDescent="0.3">
      <c r="B46" s="210"/>
      <c r="C46" s="8">
        <v>15</v>
      </c>
      <c r="D46" s="29"/>
      <c r="E46" s="157"/>
      <c r="F46" s="202"/>
      <c r="G46" s="202"/>
      <c r="H46" s="202"/>
      <c r="I46" s="202"/>
      <c r="J46" s="29"/>
      <c r="K46" s="110"/>
    </row>
    <row r="47" spans="2:11" s="184" customFormat="1" ht="15.75" thickBot="1" x14ac:dyDescent="0.3">
      <c r="B47" s="210"/>
      <c r="C47" s="8">
        <v>16</v>
      </c>
      <c r="D47" s="29"/>
      <c r="E47" s="157"/>
      <c r="F47" s="202"/>
      <c r="G47" s="202"/>
      <c r="H47" s="202"/>
      <c r="I47" s="202"/>
      <c r="J47" s="29"/>
      <c r="K47" s="110"/>
    </row>
    <row r="48" spans="2:11" s="184" customFormat="1" ht="15.75" thickBot="1" x14ac:dyDescent="0.3">
      <c r="B48" s="210"/>
      <c r="C48" s="8">
        <v>17</v>
      </c>
      <c r="D48" s="29"/>
      <c r="E48" s="157"/>
      <c r="F48" s="202"/>
      <c r="G48" s="202"/>
      <c r="H48" s="202"/>
      <c r="I48" s="202"/>
      <c r="J48" s="29"/>
      <c r="K48" s="110"/>
    </row>
    <row r="49" spans="2:11" s="184" customFormat="1" ht="15.75" thickBot="1" x14ac:dyDescent="0.3">
      <c r="B49" s="210"/>
      <c r="C49" s="8">
        <v>18</v>
      </c>
      <c r="D49" s="29"/>
      <c r="E49" s="157"/>
      <c r="F49" s="202"/>
      <c r="G49" s="202"/>
      <c r="H49" s="202"/>
      <c r="I49" s="202"/>
      <c r="J49" s="29"/>
      <c r="K49" s="110"/>
    </row>
    <row r="50" spans="2:11" s="184" customFormat="1" ht="15.75" thickBot="1" x14ac:dyDescent="0.3">
      <c r="B50" s="210"/>
      <c r="C50" s="8">
        <v>19</v>
      </c>
      <c r="D50" s="29"/>
      <c r="E50" s="157"/>
      <c r="F50" s="202"/>
      <c r="G50" s="202"/>
      <c r="H50" s="202"/>
      <c r="I50" s="202"/>
      <c r="J50" s="29"/>
      <c r="K50" s="110"/>
    </row>
    <row r="51" spans="2:11" ht="15.75" thickBot="1" x14ac:dyDescent="0.3">
      <c r="B51" s="211"/>
      <c r="C51" s="2"/>
      <c r="D51" s="39" t="s">
        <v>602</v>
      </c>
      <c r="E51" s="39"/>
      <c r="F51" s="134">
        <f>SUM(F32:F50)</f>
        <v>10812309273.4</v>
      </c>
      <c r="G51" s="134">
        <f>SUM(G32:G50)</f>
        <v>11302383814.4</v>
      </c>
      <c r="H51" s="134">
        <f>SUM(H32:H50)</f>
        <v>11081878288</v>
      </c>
      <c r="I51" s="134">
        <f>SUM(I32:I50)</f>
        <v>6384919864</v>
      </c>
      <c r="J51" s="29"/>
      <c r="K51" s="114"/>
    </row>
    <row r="52" spans="2:11" ht="15.75" thickBot="1" x14ac:dyDescent="0.3">
      <c r="B52" s="46"/>
      <c r="C52" s="91"/>
      <c r="D52" s="1131" t="s">
        <v>710</v>
      </c>
      <c r="E52" s="1132"/>
      <c r="F52" s="1132"/>
      <c r="G52" s="1132"/>
      <c r="H52" s="1132"/>
      <c r="I52" s="1132"/>
      <c r="J52" s="1132"/>
      <c r="K52" s="1133"/>
    </row>
    <row r="53" spans="2:11" ht="36" customHeight="1" thickBot="1" x14ac:dyDescent="0.3">
      <c r="B53" s="71" t="s">
        <v>509</v>
      </c>
      <c r="C53" s="105"/>
      <c r="D53" s="1131" t="s">
        <v>711</v>
      </c>
      <c r="E53" s="1132"/>
      <c r="F53" s="1132"/>
      <c r="G53" s="1132"/>
      <c r="H53" s="1132"/>
      <c r="I53" s="1132"/>
      <c r="J53" s="1132"/>
      <c r="K53" s="1133"/>
    </row>
    <row r="54" spans="2:11" ht="23.25" thickBot="1" x14ac:dyDescent="0.3">
      <c r="B54" s="71" t="s">
        <v>511</v>
      </c>
      <c r="C54" s="105"/>
      <c r="D54" s="1131" t="s">
        <v>712</v>
      </c>
      <c r="E54" s="1132"/>
      <c r="F54" s="1132"/>
      <c r="G54" s="1132"/>
      <c r="H54" s="1132"/>
      <c r="I54" s="1132"/>
      <c r="J54" s="1132"/>
      <c r="K54" s="1133"/>
    </row>
    <row r="55" spans="2:11" ht="15.75" thickBot="1" x14ac:dyDescent="0.3">
      <c r="B55" s="1"/>
      <c r="C55" s="74"/>
      <c r="D55" s="5"/>
      <c r="E55" s="5"/>
      <c r="F55" s="5"/>
      <c r="G55" s="5"/>
      <c r="H55" s="5"/>
      <c r="I55" s="5"/>
      <c r="J55" s="5"/>
      <c r="K55" s="5"/>
    </row>
    <row r="56" spans="2:11" ht="24" customHeight="1" thickBot="1" x14ac:dyDescent="0.3">
      <c r="B56" s="1119" t="s">
        <v>513</v>
      </c>
      <c r="C56" s="1120"/>
      <c r="D56" s="1120"/>
      <c r="E56" s="1121"/>
      <c r="F56" s="5"/>
      <c r="G56" s="5"/>
      <c r="H56" s="5"/>
      <c r="I56" s="5"/>
      <c r="J56" s="5"/>
      <c r="K56" s="5"/>
    </row>
    <row r="57" spans="2:11" ht="15.75" thickBot="1" x14ac:dyDescent="0.3">
      <c r="B57" s="1122">
        <v>1</v>
      </c>
      <c r="C57" s="92"/>
      <c r="D57" s="47" t="s">
        <v>514</v>
      </c>
      <c r="E57" s="514" t="s">
        <v>1652</v>
      </c>
      <c r="F57" s="5"/>
      <c r="G57" s="5"/>
      <c r="H57" s="5"/>
      <c r="I57" s="5"/>
      <c r="J57" s="5"/>
      <c r="K57" s="5"/>
    </row>
    <row r="58" spans="2:11" ht="36.75" thickBot="1" x14ac:dyDescent="0.3">
      <c r="B58" s="1123"/>
      <c r="C58" s="92"/>
      <c r="D58" s="39" t="s">
        <v>7</v>
      </c>
      <c r="E58" s="514" t="s">
        <v>1653</v>
      </c>
      <c r="F58" s="5"/>
      <c r="G58" s="5"/>
      <c r="H58" s="5"/>
      <c r="I58" s="5"/>
      <c r="J58" s="5"/>
      <c r="K58" s="5"/>
    </row>
    <row r="59" spans="2:11" ht="36.75" thickBot="1" x14ac:dyDescent="0.3">
      <c r="B59" s="1123"/>
      <c r="C59" s="92"/>
      <c r="D59" s="39" t="s">
        <v>515</v>
      </c>
      <c r="E59" s="514" t="s">
        <v>1702</v>
      </c>
      <c r="F59" s="5"/>
      <c r="G59" s="5"/>
      <c r="H59" s="5"/>
      <c r="I59" s="5"/>
      <c r="J59" s="5"/>
      <c r="K59" s="5"/>
    </row>
    <row r="60" spans="2:11" ht="36.75" thickBot="1" x14ac:dyDescent="0.3">
      <c r="B60" s="1123"/>
      <c r="C60" s="92"/>
      <c r="D60" s="39" t="s">
        <v>9</v>
      </c>
      <c r="E60" s="514" t="s">
        <v>1722</v>
      </c>
      <c r="F60" s="5"/>
      <c r="G60" s="5"/>
      <c r="H60" s="5"/>
      <c r="I60" s="5"/>
      <c r="J60" s="5"/>
      <c r="K60" s="5"/>
    </row>
    <row r="61" spans="2:11" ht="30.75" thickBot="1" x14ac:dyDescent="0.3">
      <c r="B61" s="1123"/>
      <c r="C61" s="92"/>
      <c r="D61" s="39" t="s">
        <v>11</v>
      </c>
      <c r="E61" s="515" t="s">
        <v>1704</v>
      </c>
      <c r="F61" s="5"/>
      <c r="G61" s="5"/>
      <c r="H61" s="5"/>
      <c r="I61" s="5"/>
      <c r="J61" s="5"/>
      <c r="K61" s="5"/>
    </row>
    <row r="62" spans="2:11" ht="15.75" thickBot="1" x14ac:dyDescent="0.3">
      <c r="B62" s="1123"/>
      <c r="C62" s="92"/>
      <c r="D62" s="39" t="s">
        <v>13</v>
      </c>
      <c r="E62" s="514">
        <v>3138363436</v>
      </c>
      <c r="F62" s="5"/>
      <c r="G62" s="5"/>
      <c r="H62" s="5"/>
      <c r="I62" s="5"/>
      <c r="J62" s="5"/>
      <c r="K62" s="5"/>
    </row>
    <row r="63" spans="2:11" ht="15.75" thickBot="1" x14ac:dyDescent="0.3">
      <c r="B63" s="1124"/>
      <c r="C63" s="2"/>
      <c r="D63" s="39" t="s">
        <v>516</v>
      </c>
      <c r="E63" s="514" t="s">
        <v>1723</v>
      </c>
      <c r="F63" s="5"/>
      <c r="G63" s="5"/>
      <c r="H63" s="5"/>
      <c r="I63" s="5"/>
      <c r="J63" s="5"/>
      <c r="K63" s="5"/>
    </row>
    <row r="64" spans="2:11" ht="15.75" thickBot="1" x14ac:dyDescent="0.3">
      <c r="B64" s="1"/>
      <c r="C64" s="74"/>
      <c r="D64" s="5"/>
      <c r="E64" s="5"/>
      <c r="F64" s="5"/>
      <c r="G64" s="5"/>
      <c r="H64" s="5"/>
      <c r="I64" s="5"/>
      <c r="J64" s="5"/>
      <c r="K64" s="5"/>
    </row>
    <row r="65" spans="2:11" ht="15.75" thickBot="1" x14ac:dyDescent="0.3">
      <c r="B65" s="1119" t="s">
        <v>517</v>
      </c>
      <c r="C65" s="1120"/>
      <c r="D65" s="1120"/>
      <c r="E65" s="1121"/>
      <c r="F65" s="5"/>
      <c r="G65" s="5"/>
      <c r="H65" s="5"/>
      <c r="I65" s="5"/>
      <c r="J65" s="5"/>
      <c r="K65" s="5"/>
    </row>
    <row r="66" spans="2:11" ht="15.75" thickBot="1" x14ac:dyDescent="0.3">
      <c r="B66" s="1122">
        <v>1</v>
      </c>
      <c r="C66" s="92"/>
      <c r="D66" s="47" t="s">
        <v>514</v>
      </c>
      <c r="E66" s="212" t="s">
        <v>518</v>
      </c>
      <c r="F66" s="5"/>
      <c r="G66" s="5"/>
      <c r="H66" s="5"/>
      <c r="I66" s="5"/>
      <c r="J66" s="5"/>
      <c r="K66" s="5"/>
    </row>
    <row r="67" spans="2:11" ht="15.75" thickBot="1" x14ac:dyDescent="0.3">
      <c r="B67" s="1123"/>
      <c r="C67" s="92"/>
      <c r="D67" s="39" t="s">
        <v>7</v>
      </c>
      <c r="E67" s="212" t="s">
        <v>519</v>
      </c>
      <c r="F67" s="5"/>
      <c r="G67" s="5"/>
      <c r="H67" s="5"/>
      <c r="I67" s="5"/>
      <c r="J67" s="5"/>
      <c r="K67" s="5"/>
    </row>
    <row r="68" spans="2:11" ht="15.75" thickBot="1" x14ac:dyDescent="0.3">
      <c r="B68" s="1123"/>
      <c r="C68" s="92"/>
      <c r="D68" s="39" t="s">
        <v>515</v>
      </c>
      <c r="E68" s="229"/>
      <c r="F68" s="5"/>
      <c r="G68" s="5"/>
      <c r="H68" s="5"/>
      <c r="I68" s="5"/>
      <c r="J68" s="5"/>
      <c r="K68" s="5"/>
    </row>
    <row r="69" spans="2:11" ht="15.75" thickBot="1" x14ac:dyDescent="0.3">
      <c r="B69" s="1123"/>
      <c r="C69" s="92"/>
      <c r="D69" s="39" t="s">
        <v>9</v>
      </c>
      <c r="E69" s="229"/>
      <c r="F69" s="5"/>
      <c r="G69" s="5"/>
      <c r="H69" s="5"/>
      <c r="I69" s="5"/>
      <c r="J69" s="5"/>
      <c r="K69" s="5"/>
    </row>
    <row r="70" spans="2:11" ht="15.75" thickBot="1" x14ac:dyDescent="0.3">
      <c r="B70" s="1123"/>
      <c r="C70" s="92"/>
      <c r="D70" s="39" t="s">
        <v>11</v>
      </c>
      <c r="E70" s="229"/>
      <c r="F70" s="5"/>
      <c r="G70" s="5"/>
      <c r="H70" s="5"/>
      <c r="I70" s="5"/>
      <c r="J70" s="5"/>
      <c r="K70" s="5"/>
    </row>
    <row r="71" spans="2:11" ht="15.75" thickBot="1" x14ac:dyDescent="0.3">
      <c r="B71" s="1123"/>
      <c r="C71" s="92"/>
      <c r="D71" s="39" t="s">
        <v>13</v>
      </c>
      <c r="E71" s="229"/>
      <c r="F71" s="5"/>
      <c r="G71" s="5"/>
      <c r="H71" s="5"/>
      <c r="I71" s="5"/>
      <c r="J71" s="5"/>
      <c r="K71" s="5"/>
    </row>
    <row r="72" spans="2:11" ht="15.75" thickBot="1" x14ac:dyDescent="0.3">
      <c r="B72" s="1124"/>
      <c r="C72" s="2"/>
      <c r="D72" s="39" t="s">
        <v>516</v>
      </c>
      <c r="E72" s="229"/>
      <c r="F72" s="5"/>
      <c r="G72" s="5"/>
      <c r="H72" s="5"/>
      <c r="I72" s="5"/>
      <c r="J72" s="5"/>
      <c r="K72" s="5"/>
    </row>
    <row r="73" spans="2:11" ht="15.75" thickBot="1" x14ac:dyDescent="0.3">
      <c r="B73" s="1"/>
      <c r="C73" s="74"/>
      <c r="D73" s="5"/>
      <c r="E73" s="5"/>
      <c r="F73" s="5"/>
      <c r="G73" s="5"/>
      <c r="H73" s="5"/>
      <c r="I73" s="5"/>
      <c r="J73" s="5"/>
      <c r="K73" s="5"/>
    </row>
    <row r="74" spans="2:11" ht="15.75" thickBot="1" x14ac:dyDescent="0.3">
      <c r="B74" s="1119" t="s">
        <v>520</v>
      </c>
      <c r="C74" s="1120"/>
      <c r="D74" s="1120"/>
      <c r="E74" s="1120"/>
      <c r="F74" s="1121"/>
      <c r="G74" s="5"/>
      <c r="H74" s="5"/>
      <c r="I74" s="5"/>
      <c r="J74" s="5"/>
      <c r="K74" s="5"/>
    </row>
    <row r="75" spans="2:11" ht="24.75" thickBot="1" x14ac:dyDescent="0.3">
      <c r="B75" s="46" t="s">
        <v>521</v>
      </c>
      <c r="C75" s="39" t="s">
        <v>522</v>
      </c>
      <c r="D75" s="39" t="s">
        <v>523</v>
      </c>
      <c r="E75" s="39" t="s">
        <v>524</v>
      </c>
      <c r="F75" s="5"/>
      <c r="G75" s="5"/>
      <c r="H75" s="5"/>
      <c r="I75" s="5"/>
      <c r="J75" s="5"/>
    </row>
    <row r="76" spans="2:11" ht="96.75" thickBot="1" x14ac:dyDescent="0.3">
      <c r="B76" s="48">
        <v>42401</v>
      </c>
      <c r="C76" s="39">
        <v>0.01</v>
      </c>
      <c r="D76" s="67" t="s">
        <v>713</v>
      </c>
      <c r="E76" s="39"/>
      <c r="F76" s="5"/>
      <c r="G76" s="5"/>
      <c r="H76" s="5"/>
      <c r="I76" s="5"/>
      <c r="J76" s="5"/>
    </row>
    <row r="77" spans="2:11" ht="15.75" thickBot="1" x14ac:dyDescent="0.3">
      <c r="B77" s="1"/>
      <c r="C77" s="74"/>
      <c r="D77" s="5"/>
      <c r="E77" s="5"/>
      <c r="F77" s="5"/>
      <c r="G77" s="5"/>
      <c r="H77" s="5"/>
      <c r="I77" s="5"/>
      <c r="J77" s="5"/>
      <c r="K77" s="5"/>
    </row>
    <row r="78" spans="2:11" ht="15.75" thickBot="1" x14ac:dyDescent="0.3">
      <c r="B78" s="4" t="s">
        <v>428</v>
      </c>
      <c r="C78" s="94"/>
      <c r="D78" s="5"/>
      <c r="E78" s="5"/>
      <c r="F78" s="5"/>
      <c r="G78" s="5"/>
      <c r="H78" s="5"/>
      <c r="I78" s="5"/>
      <c r="J78" s="5"/>
      <c r="K78" s="5"/>
    </row>
    <row r="79" spans="2:11" x14ac:dyDescent="0.25">
      <c r="B79" s="1176"/>
      <c r="C79" s="1177"/>
      <c r="D79" s="1177"/>
      <c r="E79" s="1177"/>
      <c r="F79" s="1177"/>
      <c r="G79" s="1177"/>
      <c r="H79" s="1177"/>
      <c r="I79" s="1177"/>
      <c r="J79" s="1177"/>
      <c r="K79" s="5"/>
    </row>
    <row r="80" spans="2:11" ht="15.75" thickBot="1" x14ac:dyDescent="0.3">
      <c r="B80" s="1176"/>
      <c r="C80" s="1177"/>
      <c r="D80" s="1177"/>
      <c r="E80" s="1177"/>
      <c r="F80" s="1177"/>
      <c r="G80" s="1177"/>
      <c r="H80" s="1177"/>
      <c r="I80" s="1177"/>
      <c r="J80" s="1177"/>
      <c r="K80" s="5"/>
    </row>
    <row r="81" spans="2:11" ht="15.75" thickBot="1" x14ac:dyDescent="0.3">
      <c r="B81" s="1119" t="s">
        <v>526</v>
      </c>
      <c r="C81" s="1120"/>
      <c r="D81" s="1121"/>
      <c r="E81" s="5"/>
      <c r="F81" s="5"/>
      <c r="G81" s="5"/>
      <c r="H81" s="5"/>
      <c r="I81" s="5"/>
      <c r="J81" s="5"/>
      <c r="K81" s="5"/>
    </row>
    <row r="82" spans="2:11" ht="120.75" thickBot="1" x14ac:dyDescent="0.3">
      <c r="B82" s="46" t="s">
        <v>527</v>
      </c>
      <c r="C82" s="2"/>
      <c r="D82" s="39" t="s">
        <v>714</v>
      </c>
      <c r="E82" s="5"/>
      <c r="F82" s="5"/>
      <c r="G82" s="5"/>
      <c r="H82" s="5"/>
      <c r="I82" s="5"/>
      <c r="J82" s="5"/>
      <c r="K82" s="5"/>
    </row>
    <row r="83" spans="2:11" x14ac:dyDescent="0.25">
      <c r="B83" s="1122" t="s">
        <v>529</v>
      </c>
      <c r="C83" s="92"/>
      <c r="D83" s="52" t="s">
        <v>530</v>
      </c>
      <c r="E83" s="5"/>
      <c r="F83" s="5"/>
      <c r="G83" s="5"/>
      <c r="H83" s="5"/>
      <c r="I83" s="5"/>
      <c r="J83" s="5"/>
      <c r="K83" s="5"/>
    </row>
    <row r="84" spans="2:11" ht="72" x14ac:dyDescent="0.25">
      <c r="B84" s="1123"/>
      <c r="C84" s="92"/>
      <c r="D84" s="45" t="s">
        <v>715</v>
      </c>
      <c r="E84" s="5"/>
      <c r="F84" s="5"/>
      <c r="G84" s="5"/>
      <c r="H84" s="5"/>
      <c r="I84" s="5"/>
      <c r="J84" s="5"/>
      <c r="K84" s="5"/>
    </row>
    <row r="85" spans="2:11" ht="48" x14ac:dyDescent="0.25">
      <c r="B85" s="1123"/>
      <c r="C85" s="92"/>
      <c r="D85" s="45" t="s">
        <v>716</v>
      </c>
      <c r="E85" s="5"/>
      <c r="F85" s="5"/>
      <c r="G85" s="5"/>
      <c r="H85" s="5"/>
      <c r="I85" s="5"/>
      <c r="J85" s="5"/>
      <c r="K85" s="5"/>
    </row>
    <row r="86" spans="2:11" x14ac:dyDescent="0.25">
      <c r="B86" s="1123"/>
      <c r="C86" s="92"/>
      <c r="D86" s="52" t="s">
        <v>717</v>
      </c>
      <c r="E86" s="5"/>
      <c r="F86" s="5"/>
      <c r="G86" s="5"/>
      <c r="H86" s="5"/>
      <c r="I86" s="5"/>
      <c r="J86" s="5"/>
      <c r="K86" s="5"/>
    </row>
    <row r="87" spans="2:11" x14ac:dyDescent="0.25">
      <c r="B87" s="1123"/>
      <c r="C87" s="92"/>
      <c r="D87" s="45" t="s">
        <v>534</v>
      </c>
      <c r="E87" s="5"/>
      <c r="F87" s="5"/>
      <c r="G87" s="5"/>
      <c r="H87" s="5"/>
      <c r="I87" s="5"/>
      <c r="J87" s="5"/>
      <c r="K87" s="5"/>
    </row>
    <row r="88" spans="2:11" x14ac:dyDescent="0.25">
      <c r="B88" s="1123"/>
      <c r="C88" s="92"/>
      <c r="D88" s="45" t="s">
        <v>638</v>
      </c>
      <c r="E88" s="5"/>
      <c r="F88" s="5"/>
      <c r="G88" s="5"/>
      <c r="H88" s="5"/>
      <c r="I88" s="5"/>
      <c r="J88" s="5"/>
      <c r="K88" s="5"/>
    </row>
    <row r="89" spans="2:11" ht="15.75" thickBot="1" x14ac:dyDescent="0.3">
      <c r="B89" s="1124"/>
      <c r="C89" s="2"/>
      <c r="D89" s="39" t="s">
        <v>718</v>
      </c>
      <c r="E89" s="5"/>
      <c r="F89" s="5"/>
      <c r="G89" s="5"/>
      <c r="H89" s="5"/>
      <c r="I89" s="5"/>
      <c r="J89" s="5"/>
      <c r="K89" s="5"/>
    </row>
    <row r="90" spans="2:11" ht="24.75" thickBot="1" x14ac:dyDescent="0.3">
      <c r="B90" s="46" t="s">
        <v>542</v>
      </c>
      <c r="C90" s="2"/>
      <c r="D90" s="39"/>
      <c r="E90" s="5"/>
      <c r="F90" s="5"/>
      <c r="G90" s="5"/>
      <c r="H90" s="5"/>
      <c r="I90" s="5"/>
      <c r="J90" s="5"/>
      <c r="K90" s="5"/>
    </row>
    <row r="91" spans="2:11" ht="156" x14ac:dyDescent="0.25">
      <c r="B91" s="1122" t="s">
        <v>543</v>
      </c>
      <c r="C91" s="92"/>
      <c r="D91" s="45" t="s">
        <v>719</v>
      </c>
      <c r="E91" s="5"/>
      <c r="F91" s="5"/>
      <c r="G91" s="5"/>
      <c r="H91" s="5"/>
      <c r="I91" s="5"/>
      <c r="J91" s="5"/>
      <c r="K91" s="5"/>
    </row>
    <row r="92" spans="2:11" ht="132.75" thickBot="1" x14ac:dyDescent="0.3">
      <c r="B92" s="1124"/>
      <c r="C92" s="2"/>
      <c r="D92" s="39" t="s">
        <v>720</v>
      </c>
      <c r="E92" s="5"/>
      <c r="F92" s="5"/>
      <c r="G92" s="5"/>
      <c r="H92" s="5"/>
      <c r="I92" s="5"/>
      <c r="J92" s="5"/>
      <c r="K92" s="5"/>
    </row>
    <row r="93" spans="2:11" ht="29.45" customHeight="1" x14ac:dyDescent="0.25">
      <c r="B93" s="1122" t="s">
        <v>560</v>
      </c>
      <c r="C93" s="92"/>
      <c r="D93" s="45" t="s">
        <v>561</v>
      </c>
      <c r="E93" s="5"/>
      <c r="F93" s="5"/>
      <c r="G93" s="5"/>
      <c r="H93" s="5"/>
      <c r="I93" s="5"/>
      <c r="J93" s="5"/>
      <c r="K93" s="5"/>
    </row>
    <row r="94" spans="2:11" ht="73.5" x14ac:dyDescent="0.25">
      <c r="B94" s="1123"/>
      <c r="C94" s="92"/>
      <c r="D94" s="45" t="s">
        <v>721</v>
      </c>
      <c r="E94" s="5"/>
      <c r="F94" s="5"/>
      <c r="G94" s="5"/>
      <c r="H94" s="5"/>
      <c r="I94" s="5"/>
      <c r="J94" s="5"/>
      <c r="K94" s="5"/>
    </row>
    <row r="95" spans="2:11" ht="37.5" x14ac:dyDescent="0.25">
      <c r="B95" s="1123"/>
      <c r="C95" s="92"/>
      <c r="D95" s="45" t="s">
        <v>722</v>
      </c>
      <c r="E95" s="5"/>
      <c r="F95" s="5"/>
      <c r="G95" s="5"/>
      <c r="H95" s="5"/>
      <c r="I95" s="5"/>
      <c r="J95" s="5"/>
      <c r="K95" s="5"/>
    </row>
    <row r="96" spans="2:11" ht="37.5" x14ac:dyDescent="0.25">
      <c r="B96" s="1123"/>
      <c r="C96" s="92"/>
      <c r="D96" s="45" t="s">
        <v>723</v>
      </c>
      <c r="E96" s="5"/>
      <c r="F96" s="5"/>
      <c r="G96" s="5"/>
      <c r="H96" s="5"/>
      <c r="I96" s="5"/>
      <c r="J96" s="5"/>
      <c r="K96" s="5"/>
    </row>
    <row r="97" spans="2:11" ht="37.5" x14ac:dyDescent="0.25">
      <c r="B97" s="1123"/>
      <c r="C97" s="92"/>
      <c r="D97" s="45" t="s">
        <v>724</v>
      </c>
      <c r="E97" s="5"/>
      <c r="F97" s="5"/>
      <c r="G97" s="5"/>
      <c r="H97" s="5"/>
      <c r="I97" s="5"/>
      <c r="J97" s="5"/>
      <c r="K97" s="5"/>
    </row>
    <row r="98" spans="2:11" x14ac:dyDescent="0.25">
      <c r="B98" s="1123"/>
      <c r="C98" s="92"/>
      <c r="D98" s="45" t="s">
        <v>725</v>
      </c>
      <c r="E98" s="5"/>
      <c r="F98" s="5"/>
      <c r="G98" s="5"/>
      <c r="H98" s="5"/>
      <c r="I98" s="5"/>
      <c r="J98" s="5"/>
      <c r="K98" s="5"/>
    </row>
    <row r="99" spans="2:11" x14ac:dyDescent="0.25">
      <c r="B99" s="1123"/>
      <c r="C99" s="92"/>
      <c r="D99" s="45" t="s">
        <v>726</v>
      </c>
      <c r="E99" s="5"/>
      <c r="F99" s="5"/>
      <c r="G99" s="5"/>
      <c r="H99" s="5"/>
      <c r="I99" s="5"/>
      <c r="J99" s="5"/>
      <c r="K99" s="5"/>
    </row>
    <row r="100" spans="2:11" x14ac:dyDescent="0.25">
      <c r="B100" s="1123"/>
      <c r="C100" s="92"/>
      <c r="D100" s="45" t="s">
        <v>727</v>
      </c>
      <c r="E100" s="5"/>
      <c r="F100" s="5"/>
      <c r="G100" s="5"/>
      <c r="H100" s="5"/>
      <c r="I100" s="5"/>
      <c r="J100" s="5"/>
      <c r="K100" s="5"/>
    </row>
    <row r="101" spans="2:11" x14ac:dyDescent="0.25">
      <c r="B101" s="1123"/>
      <c r="C101" s="92"/>
      <c r="D101" s="45" t="s">
        <v>569</v>
      </c>
      <c r="E101" s="5"/>
      <c r="F101" s="5"/>
      <c r="G101" s="5"/>
      <c r="H101" s="5"/>
      <c r="I101" s="5"/>
      <c r="J101" s="5"/>
      <c r="K101" s="5"/>
    </row>
    <row r="102" spans="2:11" ht="84" x14ac:dyDescent="0.25">
      <c r="B102" s="1123"/>
      <c r="C102" s="92"/>
      <c r="D102" s="53" t="s">
        <v>728</v>
      </c>
      <c r="E102" s="5"/>
      <c r="F102" s="5"/>
      <c r="G102" s="5"/>
      <c r="H102" s="5"/>
      <c r="I102" s="5"/>
      <c r="J102" s="5"/>
      <c r="K102" s="5"/>
    </row>
    <row r="103" spans="2:11" ht="24" x14ac:dyDescent="0.25">
      <c r="B103" s="1123"/>
      <c r="C103" s="92"/>
      <c r="D103" s="52" t="s">
        <v>729</v>
      </c>
      <c r="E103" s="5"/>
      <c r="F103" s="5"/>
      <c r="G103" s="5"/>
      <c r="H103" s="5"/>
      <c r="I103" s="5"/>
      <c r="J103" s="5"/>
      <c r="K103" s="5"/>
    </row>
    <row r="104" spans="2:11" x14ac:dyDescent="0.25">
      <c r="B104" s="1123"/>
      <c r="C104" s="92"/>
      <c r="D104" s="15"/>
      <c r="E104" s="5"/>
      <c r="F104" s="5"/>
      <c r="G104" s="5"/>
      <c r="H104" s="5"/>
      <c r="I104" s="5"/>
      <c r="J104" s="5"/>
      <c r="K104" s="5"/>
    </row>
    <row r="105" spans="2:11" x14ac:dyDescent="0.25">
      <c r="B105" s="1123"/>
      <c r="C105" s="92"/>
      <c r="D105" s="45" t="s">
        <v>561</v>
      </c>
      <c r="E105" s="5"/>
      <c r="F105" s="5"/>
      <c r="G105" s="5"/>
      <c r="H105" s="5"/>
      <c r="I105" s="5"/>
      <c r="J105" s="5"/>
      <c r="K105" s="5"/>
    </row>
    <row r="106" spans="2:11" ht="37.5" x14ac:dyDescent="0.25">
      <c r="B106" s="1123"/>
      <c r="C106" s="92"/>
      <c r="D106" s="45" t="s">
        <v>722</v>
      </c>
      <c r="E106" s="5"/>
      <c r="F106" s="5"/>
      <c r="G106" s="5"/>
      <c r="H106" s="5"/>
      <c r="I106" s="5"/>
      <c r="J106" s="5"/>
      <c r="K106" s="5"/>
    </row>
    <row r="107" spans="2:11" ht="25.5" x14ac:dyDescent="0.25">
      <c r="B107" s="1123"/>
      <c r="C107" s="92"/>
      <c r="D107" s="45" t="s">
        <v>730</v>
      </c>
      <c r="E107" s="5"/>
      <c r="F107" s="5"/>
      <c r="G107" s="5"/>
      <c r="H107" s="5"/>
      <c r="I107" s="5"/>
      <c r="J107" s="5"/>
      <c r="K107" s="5"/>
    </row>
    <row r="108" spans="2:11" x14ac:dyDescent="0.25">
      <c r="B108" s="1123"/>
      <c r="C108" s="92"/>
      <c r="D108" s="45" t="s">
        <v>731</v>
      </c>
      <c r="E108" s="5"/>
      <c r="F108" s="5"/>
      <c r="G108" s="5"/>
      <c r="H108" s="5"/>
      <c r="I108" s="5"/>
      <c r="J108" s="5"/>
      <c r="K108" s="5"/>
    </row>
    <row r="109" spans="2:11" x14ac:dyDescent="0.25">
      <c r="B109" s="1123"/>
      <c r="C109" s="92"/>
      <c r="D109" s="52" t="s">
        <v>732</v>
      </c>
      <c r="E109" s="5"/>
      <c r="F109" s="5"/>
      <c r="G109" s="5"/>
      <c r="H109" s="5"/>
      <c r="I109" s="5"/>
      <c r="J109" s="5"/>
      <c r="K109" s="5"/>
    </row>
    <row r="110" spans="2:11" x14ac:dyDescent="0.25">
      <c r="B110" s="1123"/>
      <c r="C110" s="92"/>
      <c r="D110" s="15"/>
      <c r="E110" s="5"/>
      <c r="F110" s="5"/>
      <c r="G110" s="5"/>
      <c r="H110" s="5"/>
      <c r="I110" s="5"/>
      <c r="J110" s="5"/>
      <c r="K110" s="5"/>
    </row>
    <row r="111" spans="2:11" x14ac:dyDescent="0.25">
      <c r="B111" s="1123"/>
      <c r="C111" s="92"/>
      <c r="D111" s="45" t="s">
        <v>561</v>
      </c>
      <c r="E111" s="5"/>
      <c r="F111" s="5"/>
      <c r="G111" s="5"/>
      <c r="H111" s="5"/>
      <c r="I111" s="5"/>
      <c r="J111" s="5"/>
      <c r="K111" s="5"/>
    </row>
    <row r="112" spans="2:11" ht="37.5" x14ac:dyDescent="0.25">
      <c r="B112" s="1123"/>
      <c r="C112" s="92"/>
      <c r="D112" s="45" t="s">
        <v>723</v>
      </c>
      <c r="E112" s="5"/>
      <c r="F112" s="5"/>
      <c r="G112" s="5"/>
      <c r="H112" s="5"/>
      <c r="I112" s="5"/>
      <c r="J112" s="5"/>
      <c r="K112" s="5"/>
    </row>
    <row r="113" spans="2:11" ht="25.5" x14ac:dyDescent="0.25">
      <c r="B113" s="1123"/>
      <c r="C113" s="92"/>
      <c r="D113" s="45" t="s">
        <v>733</v>
      </c>
      <c r="E113" s="5"/>
      <c r="F113" s="5"/>
      <c r="G113" s="5"/>
      <c r="H113" s="5"/>
      <c r="I113" s="5"/>
      <c r="J113" s="5"/>
      <c r="K113" s="5"/>
    </row>
    <row r="114" spans="2:11" x14ac:dyDescent="0.25">
      <c r="B114" s="1123"/>
      <c r="C114" s="92"/>
      <c r="D114" s="45" t="s">
        <v>734</v>
      </c>
      <c r="E114" s="5"/>
      <c r="F114" s="5"/>
      <c r="G114" s="5"/>
      <c r="H114" s="5"/>
      <c r="I114" s="5"/>
      <c r="J114" s="5"/>
      <c r="K114" s="5"/>
    </row>
    <row r="115" spans="2:11" x14ac:dyDescent="0.25">
      <c r="B115" s="1123"/>
      <c r="C115" s="92"/>
      <c r="D115" s="52" t="s">
        <v>735</v>
      </c>
      <c r="E115" s="5"/>
      <c r="F115" s="5"/>
      <c r="G115" s="5"/>
      <c r="H115" s="5"/>
      <c r="I115" s="5"/>
      <c r="J115" s="5"/>
      <c r="K115" s="5"/>
    </row>
    <row r="116" spans="2:11" x14ac:dyDescent="0.25">
      <c r="B116" s="1123"/>
      <c r="C116" s="92"/>
      <c r="D116" s="15"/>
      <c r="E116" s="5"/>
      <c r="F116" s="5"/>
      <c r="G116" s="5"/>
      <c r="H116" s="5"/>
      <c r="I116" s="5"/>
      <c r="J116" s="5"/>
      <c r="K116" s="5"/>
    </row>
    <row r="117" spans="2:11" x14ac:dyDescent="0.25">
      <c r="B117" s="1123"/>
      <c r="C117" s="92"/>
      <c r="D117" s="45" t="s">
        <v>561</v>
      </c>
      <c r="E117" s="5"/>
      <c r="F117" s="5"/>
      <c r="G117" s="5"/>
      <c r="H117" s="5"/>
      <c r="I117" s="5"/>
      <c r="J117" s="5"/>
      <c r="K117" s="5"/>
    </row>
    <row r="118" spans="2:11" ht="37.5" x14ac:dyDescent="0.25">
      <c r="B118" s="1123"/>
      <c r="C118" s="92"/>
      <c r="D118" s="45" t="s">
        <v>736</v>
      </c>
      <c r="E118" s="5"/>
      <c r="F118" s="5"/>
      <c r="G118" s="5"/>
      <c r="H118" s="5"/>
      <c r="I118" s="5"/>
      <c r="J118" s="5"/>
      <c r="K118" s="5"/>
    </row>
    <row r="119" spans="2:11" ht="25.5" x14ac:dyDescent="0.25">
      <c r="B119" s="1123"/>
      <c r="C119" s="92"/>
      <c r="D119" s="45" t="s">
        <v>737</v>
      </c>
      <c r="E119" s="5"/>
      <c r="F119" s="5"/>
      <c r="G119" s="5"/>
      <c r="H119" s="5"/>
      <c r="I119" s="5"/>
      <c r="J119" s="5"/>
      <c r="K119" s="5"/>
    </row>
    <row r="120" spans="2:11" x14ac:dyDescent="0.25">
      <c r="B120" s="1123"/>
      <c r="C120" s="92"/>
      <c r="D120" s="45" t="s">
        <v>738</v>
      </c>
      <c r="E120" s="5"/>
      <c r="F120" s="5"/>
      <c r="G120" s="5"/>
      <c r="H120" s="5"/>
      <c r="I120" s="5"/>
      <c r="J120" s="5"/>
      <c r="K120" s="5"/>
    </row>
    <row r="121" spans="2:11" x14ac:dyDescent="0.25">
      <c r="B121" s="1123"/>
      <c r="C121" s="92"/>
      <c r="D121" s="52" t="s">
        <v>702</v>
      </c>
      <c r="E121" s="5"/>
      <c r="F121" s="5"/>
      <c r="G121" s="5"/>
      <c r="H121" s="5"/>
      <c r="I121" s="5"/>
      <c r="J121" s="5"/>
      <c r="K121" s="5"/>
    </row>
    <row r="122" spans="2:11" ht="36" x14ac:dyDescent="0.25">
      <c r="B122" s="1123"/>
      <c r="C122" s="92"/>
      <c r="D122" s="52" t="s">
        <v>703</v>
      </c>
      <c r="E122" s="5"/>
      <c r="F122" s="5"/>
      <c r="G122" s="5"/>
      <c r="H122" s="5"/>
      <c r="I122" s="5"/>
      <c r="J122" s="5"/>
      <c r="K122" s="5"/>
    </row>
    <row r="123" spans="2:11" x14ac:dyDescent="0.25">
      <c r="B123" s="1123"/>
      <c r="C123" s="92"/>
      <c r="D123" s="45" t="s">
        <v>739</v>
      </c>
      <c r="E123" s="5"/>
      <c r="F123" s="5"/>
      <c r="G123" s="5"/>
      <c r="H123" s="5"/>
      <c r="I123" s="5"/>
      <c r="J123" s="5"/>
      <c r="K123" s="5"/>
    </row>
    <row r="124" spans="2:11" x14ac:dyDescent="0.25">
      <c r="B124" s="1123"/>
      <c r="C124" s="92"/>
      <c r="D124" s="45" t="s">
        <v>561</v>
      </c>
      <c r="E124" s="5"/>
      <c r="F124" s="5"/>
      <c r="G124" s="5"/>
      <c r="H124" s="5"/>
      <c r="I124" s="5"/>
      <c r="J124" s="5"/>
      <c r="K124" s="5"/>
    </row>
    <row r="125" spans="2:11" ht="49.5" x14ac:dyDescent="0.25">
      <c r="B125" s="1123"/>
      <c r="C125" s="92"/>
      <c r="D125" s="45" t="s">
        <v>740</v>
      </c>
      <c r="E125" s="5"/>
      <c r="F125" s="5"/>
      <c r="G125" s="5"/>
      <c r="H125" s="5"/>
      <c r="I125" s="5"/>
      <c r="J125" s="5"/>
      <c r="K125" s="5"/>
    </row>
    <row r="126" spans="2:11" ht="49.5" x14ac:dyDescent="0.25">
      <c r="B126" s="1123"/>
      <c r="C126" s="92"/>
      <c r="D126" s="45" t="s">
        <v>741</v>
      </c>
      <c r="E126" s="5"/>
      <c r="F126" s="5"/>
      <c r="G126" s="5"/>
      <c r="H126" s="5"/>
      <c r="I126" s="5"/>
      <c r="J126" s="5"/>
      <c r="K126" s="5"/>
    </row>
    <row r="127" spans="2:11" ht="50.25" thickBot="1" x14ac:dyDescent="0.3">
      <c r="B127" s="1124"/>
      <c r="C127" s="2"/>
      <c r="D127" s="39" t="s">
        <v>742</v>
      </c>
      <c r="E127" s="5"/>
      <c r="F127" s="5"/>
      <c r="G127" s="5"/>
      <c r="H127" s="5"/>
      <c r="I127" s="5"/>
      <c r="J127" s="5"/>
      <c r="K127" s="5"/>
    </row>
  </sheetData>
  <sheetProtection insertRows="0"/>
  <mergeCells count="34">
    <mergeCell ref="A1:P1"/>
    <mergeCell ref="A2:P2"/>
    <mergeCell ref="A3:P3"/>
    <mergeCell ref="A4:D4"/>
    <mergeCell ref="A5:P5"/>
    <mergeCell ref="B79:J80"/>
    <mergeCell ref="B57:B63"/>
    <mergeCell ref="B65:E65"/>
    <mergeCell ref="D29:K29"/>
    <mergeCell ref="D30:K30"/>
    <mergeCell ref="D53:K53"/>
    <mergeCell ref="D54:K54"/>
    <mergeCell ref="B56:E56"/>
    <mergeCell ref="F33:F36"/>
    <mergeCell ref="G33:G36"/>
    <mergeCell ref="H33:H36"/>
    <mergeCell ref="I33:I36"/>
    <mergeCell ref="J33:J36"/>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s>
  <conditionalFormatting sqref="F10">
    <cfRule type="notContainsBlanks" dxfId="107" priority="4">
      <formula>LEN(TRIM(F10))&gt;0</formula>
    </cfRule>
  </conditionalFormatting>
  <conditionalFormatting sqref="F11:S11">
    <cfRule type="expression" dxfId="106" priority="2">
      <formula>E11="NO SE REPORTA"</formula>
    </cfRule>
    <cfRule type="expression" dxfId="105" priority="3">
      <formula>E10="NO APLICA"</formula>
    </cfRule>
  </conditionalFormatting>
  <conditionalFormatting sqref="E12:R12">
    <cfRule type="expression" dxfId="10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7:I50 F32:I33">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1" r:id="rId1"/>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U101"/>
  <sheetViews>
    <sheetView showGridLines="0" topLeftCell="A46"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v>2021</v>
      </c>
      <c r="F4" s="392"/>
      <c r="G4" s="392"/>
      <c r="H4" s="392"/>
      <c r="I4" s="392"/>
      <c r="J4" s="392"/>
      <c r="K4" s="392"/>
      <c r="L4" s="394"/>
      <c r="M4" s="394"/>
      <c r="N4" s="394"/>
      <c r="O4" s="394"/>
      <c r="P4" s="395"/>
      <c r="Q4"/>
      <c r="R4"/>
    </row>
    <row r="5" spans="1:21" ht="16.5" customHeight="1" thickBot="1" x14ac:dyDescent="0.3">
      <c r="A5" s="1090" t="s">
        <v>123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INFORMACION",+F19))</f>
        <v>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1724</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6" customHeight="1" thickTop="1" thickBot="1" x14ac:dyDescent="0.3">
      <c r="B15" s="1183" t="s">
        <v>470</v>
      </c>
      <c r="C15" s="87"/>
      <c r="D15" s="1131" t="s">
        <v>471</v>
      </c>
      <c r="E15" s="1132"/>
      <c r="F15" s="1132"/>
      <c r="G15" s="1132"/>
      <c r="H15" s="1132"/>
      <c r="I15" s="1133"/>
      <c r="J15" s="5"/>
      <c r="K15" s="5"/>
    </row>
    <row r="16" spans="1:21" ht="15.75" thickBot="1" x14ac:dyDescent="0.3">
      <c r="B16" s="1099"/>
      <c r="C16" s="92"/>
      <c r="D16" s="42" t="s">
        <v>601</v>
      </c>
      <c r="E16" s="88" t="s">
        <v>494</v>
      </c>
      <c r="F16" s="88" t="s">
        <v>495</v>
      </c>
      <c r="G16" s="88" t="s">
        <v>496</v>
      </c>
      <c r="H16" s="88" t="s">
        <v>497</v>
      </c>
      <c r="I16" s="249"/>
      <c r="J16" s="5"/>
      <c r="K16" s="5"/>
    </row>
    <row r="17" spans="2:11" ht="60.75" thickBot="1" x14ac:dyDescent="0.3">
      <c r="B17" s="1099"/>
      <c r="C17" s="92"/>
      <c r="D17" s="250" t="s">
        <v>743</v>
      </c>
      <c r="E17" s="502">
        <v>37</v>
      </c>
      <c r="F17" s="502">
        <v>37</v>
      </c>
      <c r="G17" s="502">
        <v>37</v>
      </c>
      <c r="H17" s="502">
        <v>37</v>
      </c>
      <c r="I17" s="247"/>
      <c r="J17" s="5"/>
      <c r="K17" s="5"/>
    </row>
    <row r="18" spans="2:11" ht="60.75" thickBot="1" x14ac:dyDescent="0.3">
      <c r="B18" s="1099"/>
      <c r="C18" s="92"/>
      <c r="D18" s="250" t="s">
        <v>744</v>
      </c>
      <c r="E18" s="502">
        <v>37</v>
      </c>
      <c r="F18" s="502">
        <v>37</v>
      </c>
      <c r="G18" s="502"/>
      <c r="H18" s="502"/>
      <c r="I18" s="247"/>
      <c r="J18" s="5"/>
      <c r="K18" s="5"/>
    </row>
    <row r="19" spans="2:11" ht="60.75" thickBot="1" x14ac:dyDescent="0.3">
      <c r="B19" s="1099"/>
      <c r="C19" s="92"/>
      <c r="D19" s="250" t="s">
        <v>745</v>
      </c>
      <c r="E19" s="530">
        <f>IFERROR(E18/E17,"N.A.")</f>
        <v>1</v>
      </c>
      <c r="F19" s="530">
        <f>IFERROR(F18/F17,"N.A.")</f>
        <v>1</v>
      </c>
      <c r="G19" s="530">
        <f>IFERROR(G18/G17,"N.A.")</f>
        <v>0</v>
      </c>
      <c r="H19" s="530">
        <f>IFERROR(H18/H17,"N.A.")</f>
        <v>0</v>
      </c>
      <c r="I19" s="230"/>
      <c r="J19" s="5"/>
      <c r="K19" s="5"/>
    </row>
    <row r="20" spans="2:11" ht="15.75" thickBot="1" x14ac:dyDescent="0.3">
      <c r="B20" s="1099"/>
      <c r="C20" s="90"/>
      <c r="D20" s="1104" t="s">
        <v>746</v>
      </c>
      <c r="E20" s="1105"/>
      <c r="F20" s="1105"/>
      <c r="G20" s="1105"/>
      <c r="H20" s="1105"/>
      <c r="I20" s="1106"/>
      <c r="J20" s="5"/>
      <c r="K20" s="5"/>
    </row>
    <row r="21" spans="2:11" ht="21" customHeight="1" x14ac:dyDescent="0.25">
      <c r="B21" s="211"/>
      <c r="C21" s="1190" t="s">
        <v>424</v>
      </c>
      <c r="D21" s="1192" t="s">
        <v>291</v>
      </c>
      <c r="E21" s="1194" t="s">
        <v>747</v>
      </c>
      <c r="F21" s="1194" t="s">
        <v>748</v>
      </c>
      <c r="G21" s="1194" t="s">
        <v>428</v>
      </c>
      <c r="I21" s="20"/>
      <c r="J21" s="5"/>
      <c r="K21" s="5"/>
    </row>
    <row r="22" spans="2:11" ht="15.75" thickBot="1" x14ac:dyDescent="0.3">
      <c r="B22" s="211"/>
      <c r="C22" s="1191"/>
      <c r="D22" s="1193"/>
      <c r="E22" s="1195"/>
      <c r="F22" s="1195"/>
      <c r="G22" s="1195"/>
      <c r="I22" s="20"/>
      <c r="J22" s="5"/>
      <c r="K22" s="5"/>
    </row>
    <row r="23" spans="2:11" s="184" customFormat="1" ht="228.75" thickBot="1" x14ac:dyDescent="0.3">
      <c r="B23" s="210"/>
      <c r="C23" s="8">
        <v>1</v>
      </c>
      <c r="D23" s="29" t="s">
        <v>1759</v>
      </c>
      <c r="E23" s="6">
        <v>17</v>
      </c>
      <c r="F23" s="28" t="s">
        <v>1760</v>
      </c>
      <c r="G23" s="28" t="s">
        <v>1761</v>
      </c>
      <c r="I23" s="18"/>
      <c r="J23" s="17"/>
      <c r="K23" s="17"/>
    </row>
    <row r="24" spans="2:11" s="184" customFormat="1" ht="409.6" thickBot="1" x14ac:dyDescent="0.3">
      <c r="B24" s="210"/>
      <c r="C24" s="8">
        <v>2</v>
      </c>
      <c r="D24" s="29" t="s">
        <v>1776</v>
      </c>
      <c r="E24" s="6">
        <v>37</v>
      </c>
      <c r="F24" s="28" t="s">
        <v>1762</v>
      </c>
      <c r="G24" s="28" t="s">
        <v>1763</v>
      </c>
      <c r="I24" s="18"/>
      <c r="J24" s="17"/>
      <c r="K24" s="17"/>
    </row>
    <row r="25" spans="2:11" s="184" customFormat="1" ht="216.75" thickBot="1" x14ac:dyDescent="0.3">
      <c r="B25" s="210"/>
      <c r="C25" s="8">
        <v>3</v>
      </c>
      <c r="D25" s="29" t="s">
        <v>1764</v>
      </c>
      <c r="E25" s="6">
        <v>14</v>
      </c>
      <c r="F25" s="28" t="s">
        <v>1765</v>
      </c>
      <c r="G25" s="28" t="s">
        <v>1766</v>
      </c>
      <c r="H25" s="252"/>
      <c r="I25" s="18"/>
      <c r="J25" s="17"/>
      <c r="K25" s="17"/>
    </row>
    <row r="26" spans="2:11" s="184" customFormat="1" ht="144.75" thickBot="1" x14ac:dyDescent="0.3">
      <c r="B26" s="210"/>
      <c r="C26" s="8">
        <v>4</v>
      </c>
      <c r="D26" s="29" t="s">
        <v>1767</v>
      </c>
      <c r="E26" s="6">
        <v>1</v>
      </c>
      <c r="F26" s="28" t="s">
        <v>1768</v>
      </c>
      <c r="G26" s="28" t="s">
        <v>1769</v>
      </c>
      <c r="H26" s="252"/>
      <c r="I26" s="18"/>
      <c r="J26" s="17"/>
      <c r="K26" s="17"/>
    </row>
    <row r="27" spans="2:11" s="184" customFormat="1" ht="300.75" thickBot="1" x14ac:dyDescent="0.3">
      <c r="B27" s="210"/>
      <c r="C27" s="8">
        <v>5</v>
      </c>
      <c r="D27" s="29" t="s">
        <v>1770</v>
      </c>
      <c r="E27" s="6">
        <v>2</v>
      </c>
      <c r="F27" s="28" t="s">
        <v>1771</v>
      </c>
      <c r="G27" s="28" t="s">
        <v>1772</v>
      </c>
      <c r="H27" s="252"/>
      <c r="I27" s="18"/>
      <c r="J27" s="17"/>
      <c r="K27" s="17"/>
    </row>
    <row r="28" spans="2:11" s="184" customFormat="1" ht="72.75" thickBot="1" x14ac:dyDescent="0.3">
      <c r="B28" s="210"/>
      <c r="C28" s="8">
        <v>6</v>
      </c>
      <c r="D28" s="29" t="s">
        <v>1773</v>
      </c>
      <c r="E28" s="6">
        <v>5</v>
      </c>
      <c r="F28" s="28" t="s">
        <v>1774</v>
      </c>
      <c r="G28" s="28" t="s">
        <v>1775</v>
      </c>
      <c r="H28" s="252"/>
      <c r="I28" s="18"/>
      <c r="J28" s="17"/>
      <c r="K28" s="17"/>
    </row>
    <row r="29" spans="2:11" s="184" customFormat="1" ht="409.6" thickBot="1" x14ac:dyDescent="0.3">
      <c r="B29" s="210"/>
      <c r="C29" s="8">
        <v>7</v>
      </c>
      <c r="D29" s="29" t="s">
        <v>1777</v>
      </c>
      <c r="E29" s="6">
        <v>37</v>
      </c>
      <c r="F29" s="28" t="s">
        <v>1762</v>
      </c>
      <c r="G29" s="28"/>
      <c r="H29" s="252"/>
      <c r="I29" s="18"/>
      <c r="J29" s="17"/>
      <c r="K29" s="17"/>
    </row>
    <row r="30" spans="2:11" s="184" customFormat="1" ht="15.75" thickBot="1" x14ac:dyDescent="0.3">
      <c r="B30" s="210"/>
      <c r="C30" s="8">
        <v>8</v>
      </c>
      <c r="D30" s="29"/>
      <c r="E30" s="6"/>
      <c r="F30" s="28"/>
      <c r="G30" s="28"/>
      <c r="H30" s="252"/>
      <c r="I30" s="18"/>
      <c r="J30" s="17"/>
      <c r="K30" s="17"/>
    </row>
    <row r="31" spans="2:11" s="184" customFormat="1" ht="15.75" thickBot="1" x14ac:dyDescent="0.3">
      <c r="B31" s="210"/>
      <c r="C31" s="8">
        <v>9</v>
      </c>
      <c r="D31" s="29"/>
      <c r="E31" s="6"/>
      <c r="F31" s="28"/>
      <c r="G31" s="28"/>
      <c r="H31" s="252"/>
      <c r="I31" s="18"/>
      <c r="J31" s="17"/>
      <c r="K31" s="17"/>
    </row>
    <row r="32" spans="2:11" s="184" customFormat="1" ht="15.75" thickBot="1" x14ac:dyDescent="0.3">
      <c r="B32" s="210"/>
      <c r="C32" s="8">
        <v>10</v>
      </c>
      <c r="D32" s="29"/>
      <c r="E32" s="6"/>
      <c r="F32" s="28"/>
      <c r="G32" s="28"/>
      <c r="H32" s="252"/>
      <c r="I32" s="18"/>
      <c r="J32" s="17"/>
      <c r="K32" s="17"/>
    </row>
    <row r="33" spans="2:11" s="184" customFormat="1" ht="15.75" thickBot="1" x14ac:dyDescent="0.3">
      <c r="B33" s="210"/>
      <c r="C33" s="8">
        <v>11</v>
      </c>
      <c r="D33" s="29"/>
      <c r="E33" s="6"/>
      <c r="F33" s="28"/>
      <c r="G33" s="28"/>
      <c r="H33" s="252"/>
      <c r="I33" s="18"/>
      <c r="J33" s="17"/>
      <c r="K33" s="17"/>
    </row>
    <row r="34" spans="2:11" s="184" customFormat="1" ht="15.75" thickBot="1" x14ac:dyDescent="0.3">
      <c r="B34" s="210"/>
      <c r="C34" s="8">
        <v>12</v>
      </c>
      <c r="D34" s="29"/>
      <c r="E34" s="6"/>
      <c r="F34" s="28"/>
      <c r="G34" s="28"/>
      <c r="H34" s="252"/>
      <c r="I34" s="18"/>
      <c r="J34" s="17"/>
      <c r="K34" s="17"/>
    </row>
    <row r="35" spans="2:11" s="184" customFormat="1" ht="15.75" thickBot="1" x14ac:dyDescent="0.3">
      <c r="B35" s="210"/>
      <c r="C35" s="8">
        <v>13</v>
      </c>
      <c r="D35" s="29"/>
      <c r="E35" s="6"/>
      <c r="F35" s="28"/>
      <c r="G35" s="28"/>
      <c r="H35" s="252"/>
      <c r="I35" s="18"/>
      <c r="J35" s="17"/>
      <c r="K35" s="17"/>
    </row>
    <row r="36" spans="2:11" s="184" customFormat="1" ht="15.75" thickBot="1" x14ac:dyDescent="0.3">
      <c r="B36" s="210"/>
      <c r="C36" s="8">
        <v>14</v>
      </c>
      <c r="D36" s="29"/>
      <c r="E36" s="6"/>
      <c r="F36" s="28"/>
      <c r="G36" s="28"/>
      <c r="H36" s="252"/>
      <c r="I36" s="18"/>
      <c r="J36" s="17"/>
      <c r="K36" s="17"/>
    </row>
    <row r="37" spans="2:11" s="184" customFormat="1" ht="15.75" thickBot="1" x14ac:dyDescent="0.3">
      <c r="B37" s="210"/>
      <c r="C37" s="8">
        <v>15</v>
      </c>
      <c r="D37" s="29"/>
      <c r="E37" s="6"/>
      <c r="F37" s="28"/>
      <c r="G37" s="28"/>
      <c r="H37" s="252"/>
      <c r="I37" s="18"/>
      <c r="J37" s="17"/>
      <c r="K37" s="17"/>
    </row>
    <row r="38" spans="2:11" s="184" customFormat="1" ht="15.75" thickBot="1" x14ac:dyDescent="0.3">
      <c r="B38" s="210"/>
      <c r="C38" s="8">
        <v>16</v>
      </c>
      <c r="D38" s="29"/>
      <c r="E38" s="6"/>
      <c r="F38" s="28"/>
      <c r="G38" s="28"/>
      <c r="H38" s="252"/>
      <c r="I38" s="18"/>
      <c r="J38" s="17"/>
      <c r="K38" s="17"/>
    </row>
    <row r="39" spans="2:11" s="184" customFormat="1" ht="15.75" thickBot="1" x14ac:dyDescent="0.3">
      <c r="B39" s="210"/>
      <c r="C39" s="8">
        <v>17</v>
      </c>
      <c r="D39" s="29"/>
      <c r="E39" s="6"/>
      <c r="F39" s="28"/>
      <c r="G39" s="28"/>
      <c r="H39" s="252"/>
      <c r="I39" s="18"/>
      <c r="J39" s="17"/>
      <c r="K39" s="17"/>
    </row>
    <row r="40" spans="2:11" s="184" customFormat="1" ht="15.75" thickBot="1" x14ac:dyDescent="0.3">
      <c r="B40" s="210"/>
      <c r="C40" s="8">
        <v>18</v>
      </c>
      <c r="D40" s="29"/>
      <c r="E40" s="6"/>
      <c r="F40" s="28"/>
      <c r="G40" s="28"/>
      <c r="H40" s="252"/>
      <c r="I40" s="18"/>
      <c r="J40" s="17"/>
      <c r="K40" s="17"/>
    </row>
    <row r="41" spans="2:11" s="184" customFormat="1" ht="15.75" thickBot="1" x14ac:dyDescent="0.3">
      <c r="B41" s="210"/>
      <c r="C41" s="8">
        <v>19</v>
      </c>
      <c r="D41" s="29"/>
      <c r="E41" s="6"/>
      <c r="F41" s="28"/>
      <c r="G41" s="28"/>
      <c r="I41" s="18"/>
      <c r="J41" s="17"/>
      <c r="K41" s="17"/>
    </row>
    <row r="42" spans="2:11" s="184" customFormat="1" ht="15.75" thickBot="1" x14ac:dyDescent="0.3">
      <c r="B42" s="176"/>
      <c r="C42" s="8">
        <v>20</v>
      </c>
      <c r="D42" s="29"/>
      <c r="E42" s="6"/>
      <c r="F42" s="28"/>
      <c r="G42" s="28"/>
      <c r="I42" s="186"/>
      <c r="J42" s="17"/>
      <c r="K42" s="17"/>
    </row>
    <row r="43" spans="2:11" ht="36" customHeight="1" thickBot="1" x14ac:dyDescent="0.3">
      <c r="B43" s="46" t="s">
        <v>509</v>
      </c>
      <c r="C43" s="91"/>
      <c r="D43" s="1131" t="s">
        <v>749</v>
      </c>
      <c r="E43" s="1132"/>
      <c r="F43" s="1132"/>
      <c r="G43" s="1132"/>
      <c r="H43" s="1132"/>
      <c r="I43" s="1133"/>
      <c r="J43" s="5"/>
      <c r="K43" s="5"/>
    </row>
    <row r="44" spans="2:11" ht="24.75" thickBot="1" x14ac:dyDescent="0.3">
      <c r="B44" s="46" t="s">
        <v>511</v>
      </c>
      <c r="C44" s="91"/>
      <c r="D44" s="1131" t="s">
        <v>712</v>
      </c>
      <c r="E44" s="1132"/>
      <c r="F44" s="1132"/>
      <c r="G44" s="1132"/>
      <c r="H44" s="1132"/>
      <c r="I44" s="1133"/>
      <c r="J44" s="5"/>
      <c r="K44" s="5"/>
    </row>
    <row r="45" spans="2:11" ht="15.75" thickBot="1" x14ac:dyDescent="0.3">
      <c r="B45" s="1"/>
      <c r="C45" s="74"/>
      <c r="D45" s="5"/>
      <c r="E45" s="5"/>
      <c r="F45" s="5"/>
      <c r="G45" s="5"/>
      <c r="H45" s="5"/>
      <c r="I45" s="5"/>
      <c r="J45" s="5"/>
      <c r="K45" s="5"/>
    </row>
    <row r="46" spans="2:11" ht="24" customHeight="1" thickBot="1" x14ac:dyDescent="0.3">
      <c r="B46" s="1119" t="s">
        <v>513</v>
      </c>
      <c r="C46" s="1120"/>
      <c r="D46" s="1120"/>
      <c r="E46" s="1121"/>
      <c r="F46" s="5"/>
      <c r="G46" s="5"/>
      <c r="H46" s="5"/>
      <c r="I46" s="5"/>
      <c r="J46" s="5"/>
      <c r="K46" s="5"/>
    </row>
    <row r="47" spans="2:11" ht="15.75" thickBot="1" x14ac:dyDescent="0.3">
      <c r="B47" s="1122">
        <v>1</v>
      </c>
      <c r="C47" s="92"/>
      <c r="D47" s="47" t="s">
        <v>514</v>
      </c>
      <c r="E47" s="516" t="s">
        <v>1652</v>
      </c>
      <c r="F47" s="5"/>
      <c r="G47" s="5"/>
      <c r="H47" s="5"/>
      <c r="I47" s="5"/>
      <c r="J47" s="5"/>
      <c r="K47" s="5"/>
    </row>
    <row r="48" spans="2:11" ht="36.75" thickBot="1" x14ac:dyDescent="0.3">
      <c r="B48" s="1123"/>
      <c r="C48" s="92"/>
      <c r="D48" s="39" t="s">
        <v>7</v>
      </c>
      <c r="E48" s="514" t="s">
        <v>1725</v>
      </c>
      <c r="F48" s="5"/>
      <c r="G48" s="5"/>
      <c r="H48" s="5"/>
      <c r="I48" s="5"/>
      <c r="J48" s="5"/>
      <c r="K48" s="5"/>
    </row>
    <row r="49" spans="2:11" ht="36.75" thickBot="1" x14ac:dyDescent="0.3">
      <c r="B49" s="1123"/>
      <c r="C49" s="92"/>
      <c r="D49" s="39" t="s">
        <v>515</v>
      </c>
      <c r="E49" s="516" t="s">
        <v>1726</v>
      </c>
      <c r="F49" s="5"/>
      <c r="G49" s="5"/>
      <c r="H49" s="5"/>
      <c r="I49" s="5"/>
      <c r="J49" s="5"/>
      <c r="K49" s="5"/>
    </row>
    <row r="50" spans="2:11" ht="36.75" thickBot="1" x14ac:dyDescent="0.3">
      <c r="B50" s="1123"/>
      <c r="C50" s="92"/>
      <c r="D50" s="39" t="s">
        <v>9</v>
      </c>
      <c r="E50" s="516" t="s">
        <v>1727</v>
      </c>
      <c r="F50" s="5"/>
      <c r="G50" s="5"/>
      <c r="H50" s="5"/>
      <c r="I50" s="5"/>
      <c r="J50" s="5"/>
      <c r="K50" s="5"/>
    </row>
    <row r="51" spans="2:11" ht="45.75" thickBot="1" x14ac:dyDescent="0.3">
      <c r="B51" s="1123"/>
      <c r="C51" s="92"/>
      <c r="D51" s="39" t="s">
        <v>11</v>
      </c>
      <c r="E51" s="519" t="s">
        <v>1728</v>
      </c>
      <c r="F51" s="5"/>
      <c r="G51" s="5"/>
      <c r="H51" s="5"/>
      <c r="I51" s="5"/>
      <c r="J51" s="5"/>
      <c r="K51" s="5"/>
    </row>
    <row r="52" spans="2:11" ht="15.75" thickBot="1" x14ac:dyDescent="0.3">
      <c r="B52" s="1123"/>
      <c r="C52" s="92"/>
      <c r="D52" s="39" t="s">
        <v>13</v>
      </c>
      <c r="E52" s="516">
        <v>31388634368</v>
      </c>
      <c r="F52" s="5"/>
      <c r="G52" s="5"/>
      <c r="H52" s="5"/>
      <c r="I52" s="5"/>
      <c r="J52" s="5"/>
      <c r="K52" s="5"/>
    </row>
    <row r="53" spans="2:11" ht="15.75" thickBot="1" x14ac:dyDescent="0.3">
      <c r="B53" s="1124"/>
      <c r="C53" s="2"/>
      <c r="D53" s="39" t="s">
        <v>516</v>
      </c>
      <c r="E53" s="516" t="s">
        <v>1723</v>
      </c>
      <c r="F53" s="5"/>
      <c r="G53" s="5"/>
      <c r="H53" s="5"/>
      <c r="I53" s="5"/>
      <c r="J53" s="5"/>
      <c r="K53" s="5"/>
    </row>
    <row r="54" spans="2:11" ht="15.75" thickBot="1" x14ac:dyDescent="0.3">
      <c r="B54" s="1"/>
      <c r="C54" s="74"/>
      <c r="D54" s="5"/>
      <c r="E54" s="5"/>
      <c r="F54" s="5"/>
      <c r="G54" s="5"/>
      <c r="H54" s="5"/>
      <c r="I54" s="5"/>
      <c r="J54" s="5"/>
      <c r="K54" s="5"/>
    </row>
    <row r="55" spans="2:11" ht="15.75" thickBot="1" x14ac:dyDescent="0.3">
      <c r="B55" s="1119" t="s">
        <v>517</v>
      </c>
      <c r="C55" s="1120"/>
      <c r="D55" s="1120"/>
      <c r="E55" s="1121"/>
      <c r="F55" s="5"/>
      <c r="G55" s="5"/>
      <c r="H55" s="5"/>
      <c r="I55" s="5"/>
      <c r="J55" s="5"/>
      <c r="K55" s="5"/>
    </row>
    <row r="56" spans="2:11" ht="15.75" thickBot="1" x14ac:dyDescent="0.3">
      <c r="B56" s="1122">
        <v>1</v>
      </c>
      <c r="C56" s="92"/>
      <c r="D56" s="47" t="s">
        <v>514</v>
      </c>
      <c r="E56" s="212" t="s">
        <v>518</v>
      </c>
      <c r="F56" s="5"/>
      <c r="G56" s="5"/>
      <c r="H56" s="5"/>
      <c r="I56" s="5"/>
      <c r="J56" s="5"/>
      <c r="K56" s="5"/>
    </row>
    <row r="57" spans="2:11" ht="15.75" thickBot="1" x14ac:dyDescent="0.3">
      <c r="B57" s="1123"/>
      <c r="C57" s="92"/>
      <c r="D57" s="39" t="s">
        <v>7</v>
      </c>
      <c r="E57" s="212" t="s">
        <v>519</v>
      </c>
      <c r="F57" s="5"/>
      <c r="G57" s="5"/>
      <c r="H57" s="5"/>
      <c r="I57" s="5"/>
      <c r="J57" s="5"/>
      <c r="K57" s="5"/>
    </row>
    <row r="58" spans="2:11" ht="15.75" thickBot="1" x14ac:dyDescent="0.3">
      <c r="B58" s="1123"/>
      <c r="C58" s="92"/>
      <c r="D58" s="39" t="s">
        <v>515</v>
      </c>
      <c r="E58" s="232"/>
      <c r="F58" s="5"/>
      <c r="G58" s="5"/>
      <c r="H58" s="5"/>
      <c r="I58" s="5"/>
      <c r="J58" s="5"/>
      <c r="K58" s="5"/>
    </row>
    <row r="59" spans="2:11" ht="15.75" thickBot="1" x14ac:dyDescent="0.3">
      <c r="B59" s="1123"/>
      <c r="C59" s="92"/>
      <c r="D59" s="39" t="s">
        <v>9</v>
      </c>
      <c r="E59" s="232"/>
      <c r="F59" s="5"/>
      <c r="G59" s="5"/>
      <c r="H59" s="5"/>
      <c r="I59" s="5"/>
      <c r="J59" s="5"/>
      <c r="K59" s="5"/>
    </row>
    <row r="60" spans="2:11" ht="15.75" thickBot="1" x14ac:dyDescent="0.3">
      <c r="B60" s="1123"/>
      <c r="C60" s="92"/>
      <c r="D60" s="39" t="s">
        <v>11</v>
      </c>
      <c r="E60" s="232"/>
      <c r="F60" s="5"/>
      <c r="G60" s="5"/>
      <c r="H60" s="5"/>
      <c r="I60" s="5"/>
      <c r="J60" s="5"/>
      <c r="K60" s="5"/>
    </row>
    <row r="61" spans="2:11" ht="15.75" thickBot="1" x14ac:dyDescent="0.3">
      <c r="B61" s="1123"/>
      <c r="C61" s="92"/>
      <c r="D61" s="39" t="s">
        <v>13</v>
      </c>
      <c r="E61" s="232"/>
      <c r="F61" s="5"/>
      <c r="G61" s="5"/>
      <c r="H61" s="5"/>
      <c r="I61" s="5"/>
      <c r="J61" s="5"/>
      <c r="K61" s="5"/>
    </row>
    <row r="62" spans="2:11" ht="15.75" thickBot="1" x14ac:dyDescent="0.3">
      <c r="B62" s="1124"/>
      <c r="C62" s="2"/>
      <c r="D62" s="39" t="s">
        <v>516</v>
      </c>
      <c r="E62" s="232"/>
      <c r="F62" s="5"/>
      <c r="G62" s="5"/>
      <c r="H62" s="5"/>
      <c r="I62" s="5"/>
      <c r="J62" s="5"/>
      <c r="K62" s="5"/>
    </row>
    <row r="63" spans="2:11" ht="15.75" thickBot="1" x14ac:dyDescent="0.3">
      <c r="B63" s="1"/>
      <c r="C63" s="74"/>
      <c r="D63" s="5"/>
      <c r="E63" s="5"/>
      <c r="F63" s="5"/>
      <c r="G63" s="5"/>
      <c r="H63" s="5"/>
      <c r="I63" s="5"/>
      <c r="J63" s="5"/>
      <c r="K63" s="5"/>
    </row>
    <row r="64" spans="2:11" ht="15" customHeight="1" thickBot="1" x14ac:dyDescent="0.3">
      <c r="B64" s="117" t="s">
        <v>520</v>
      </c>
      <c r="C64" s="118"/>
      <c r="D64" s="118"/>
      <c r="E64" s="119"/>
      <c r="G64" s="5"/>
      <c r="H64" s="5"/>
      <c r="I64" s="5"/>
      <c r="J64" s="5"/>
      <c r="K64" s="5"/>
    </row>
    <row r="65" spans="2:11" ht="24.75" thickBot="1" x14ac:dyDescent="0.3">
      <c r="B65" s="46" t="s">
        <v>521</v>
      </c>
      <c r="C65" s="39" t="s">
        <v>522</v>
      </c>
      <c r="D65" s="39" t="s">
        <v>523</v>
      </c>
      <c r="E65" s="39" t="s">
        <v>524</v>
      </c>
      <c r="F65" s="5"/>
      <c r="G65" s="5"/>
      <c r="H65" s="5"/>
      <c r="I65" s="5"/>
      <c r="J65" s="5"/>
    </row>
    <row r="66" spans="2:11" ht="96.75" thickBot="1" x14ac:dyDescent="0.3">
      <c r="B66" s="48">
        <v>42401</v>
      </c>
      <c r="C66" s="39">
        <v>0.01</v>
      </c>
      <c r="D66" s="67" t="s">
        <v>750</v>
      </c>
      <c r="E66" s="39"/>
      <c r="F66" s="5"/>
      <c r="G66" s="5"/>
      <c r="H66" s="5"/>
      <c r="I66" s="5"/>
      <c r="J66" s="5"/>
    </row>
    <row r="67" spans="2:11" ht="15.75" thickBot="1" x14ac:dyDescent="0.3">
      <c r="B67" s="3"/>
      <c r="C67" s="93"/>
      <c r="D67" s="5"/>
      <c r="E67" s="5"/>
      <c r="F67" s="5"/>
      <c r="G67" s="5"/>
      <c r="H67" s="5"/>
      <c r="I67" s="5"/>
      <c r="J67" s="5"/>
      <c r="K67" s="5"/>
    </row>
    <row r="68" spans="2:11" x14ac:dyDescent="0.25">
      <c r="B68" s="127" t="s">
        <v>428</v>
      </c>
      <c r="C68" s="94"/>
      <c r="D68" s="5"/>
      <c r="E68" s="5"/>
      <c r="F68" s="5"/>
      <c r="G68" s="5"/>
      <c r="H68" s="5"/>
      <c r="I68" s="5"/>
      <c r="J68" s="5"/>
      <c r="K68" s="5"/>
    </row>
    <row r="69" spans="2:11" x14ac:dyDescent="0.25">
      <c r="B69" s="1155"/>
      <c r="C69" s="1156"/>
      <c r="D69" s="1156"/>
      <c r="E69" s="1157"/>
      <c r="F69" s="5"/>
      <c r="G69" s="5"/>
      <c r="H69" s="5"/>
      <c r="I69" s="5"/>
      <c r="J69" s="5"/>
      <c r="K69" s="5"/>
    </row>
    <row r="70" spans="2:11" ht="15.75" thickBot="1" x14ac:dyDescent="0.3">
      <c r="B70" s="5"/>
      <c r="D70" s="5"/>
      <c r="E70" s="5"/>
      <c r="F70" s="5"/>
      <c r="G70" s="5"/>
      <c r="H70" s="5"/>
      <c r="I70" s="5"/>
      <c r="J70" s="5"/>
      <c r="K70" s="5"/>
    </row>
    <row r="71" spans="2:11" ht="15.75" thickBot="1" x14ac:dyDescent="0.3">
      <c r="B71" s="1119" t="s">
        <v>526</v>
      </c>
      <c r="C71" s="1120"/>
      <c r="D71" s="1121"/>
      <c r="E71" s="5"/>
      <c r="F71" s="5"/>
      <c r="G71" s="5"/>
      <c r="H71" s="5"/>
      <c r="I71" s="5"/>
      <c r="J71" s="5"/>
      <c r="K71" s="5"/>
    </row>
    <row r="72" spans="2:11" ht="120.75" thickBot="1" x14ac:dyDescent="0.3">
      <c r="B72" s="46" t="s">
        <v>527</v>
      </c>
      <c r="C72" s="2"/>
      <c r="D72" s="39" t="s">
        <v>751</v>
      </c>
      <c r="E72" s="5"/>
      <c r="F72" s="5"/>
      <c r="G72" s="5"/>
      <c r="H72" s="5"/>
      <c r="I72" s="5"/>
      <c r="J72" s="5"/>
      <c r="K72" s="5"/>
    </row>
    <row r="73" spans="2:11" x14ac:dyDescent="0.25">
      <c r="B73" s="1122" t="s">
        <v>529</v>
      </c>
      <c r="C73" s="92"/>
      <c r="D73" s="52" t="s">
        <v>530</v>
      </c>
      <c r="E73" s="5"/>
      <c r="F73" s="5"/>
      <c r="G73" s="5"/>
      <c r="H73" s="5"/>
      <c r="I73" s="5"/>
      <c r="J73" s="5"/>
      <c r="K73" s="5"/>
    </row>
    <row r="74" spans="2:11" ht="96" x14ac:dyDescent="0.25">
      <c r="B74" s="1123"/>
      <c r="C74" s="92"/>
      <c r="D74" s="45" t="s">
        <v>752</v>
      </c>
      <c r="E74" s="5"/>
      <c r="F74" s="5"/>
      <c r="G74" s="5"/>
      <c r="H74" s="5"/>
      <c r="I74" s="5"/>
      <c r="J74" s="5"/>
      <c r="K74" s="5"/>
    </row>
    <row r="75" spans="2:11" ht="60" x14ac:dyDescent="0.25">
      <c r="B75" s="1123"/>
      <c r="C75" s="92"/>
      <c r="D75" s="45" t="s">
        <v>753</v>
      </c>
      <c r="E75" s="5"/>
      <c r="F75" s="5"/>
      <c r="G75" s="5"/>
      <c r="H75" s="5"/>
      <c r="I75" s="5"/>
      <c r="J75" s="5"/>
      <c r="K75" s="5"/>
    </row>
    <row r="76" spans="2:11" x14ac:dyDescent="0.25">
      <c r="B76" s="1123"/>
      <c r="C76" s="92"/>
      <c r="D76" s="52" t="s">
        <v>533</v>
      </c>
      <c r="E76" s="5"/>
      <c r="F76" s="5"/>
      <c r="G76" s="5"/>
      <c r="H76" s="5"/>
      <c r="I76" s="5"/>
      <c r="J76" s="5"/>
      <c r="K76" s="5"/>
    </row>
    <row r="77" spans="2:11" ht="24" x14ac:dyDescent="0.25">
      <c r="B77" s="1123"/>
      <c r="C77" s="92"/>
      <c r="D77" s="45" t="s">
        <v>754</v>
      </c>
      <c r="E77" s="5"/>
      <c r="F77" s="5"/>
      <c r="G77" s="5"/>
      <c r="H77" s="5"/>
      <c r="I77" s="5"/>
      <c r="J77" s="5"/>
      <c r="K77" s="5"/>
    </row>
    <row r="78" spans="2:11" ht="48" x14ac:dyDescent="0.25">
      <c r="B78" s="1123"/>
      <c r="C78" s="92"/>
      <c r="D78" s="45" t="s">
        <v>755</v>
      </c>
      <c r="E78" s="5"/>
      <c r="F78" s="5"/>
      <c r="G78" s="5"/>
      <c r="H78" s="5"/>
      <c r="I78" s="5"/>
      <c r="J78" s="5"/>
      <c r="K78" s="5"/>
    </row>
    <row r="79" spans="2:11" x14ac:dyDescent="0.25">
      <c r="B79" s="1123"/>
      <c r="C79" s="92"/>
      <c r="D79" s="45" t="s">
        <v>756</v>
      </c>
      <c r="E79" s="5"/>
      <c r="F79" s="5"/>
      <c r="G79" s="5"/>
      <c r="H79" s="5"/>
      <c r="I79" s="5"/>
      <c r="J79" s="5"/>
      <c r="K79" s="5"/>
    </row>
    <row r="80" spans="2:11" ht="36" x14ac:dyDescent="0.25">
      <c r="B80" s="1123"/>
      <c r="C80" s="92"/>
      <c r="D80" s="45" t="s">
        <v>757</v>
      </c>
      <c r="E80" s="5"/>
      <c r="F80" s="5"/>
      <c r="G80" s="5"/>
      <c r="H80" s="5"/>
      <c r="I80" s="5"/>
      <c r="J80" s="5"/>
      <c r="K80" s="5"/>
    </row>
    <row r="81" spans="2:11" x14ac:dyDescent="0.25">
      <c r="B81" s="1123"/>
      <c r="C81" s="92"/>
      <c r="D81" s="52" t="s">
        <v>758</v>
      </c>
      <c r="E81" s="5"/>
      <c r="F81" s="5"/>
      <c r="G81" s="5"/>
      <c r="H81" s="5"/>
      <c r="I81" s="5"/>
      <c r="J81" s="5"/>
      <c r="K81" s="5"/>
    </row>
    <row r="82" spans="2:11" x14ac:dyDescent="0.25">
      <c r="B82" s="1123"/>
      <c r="C82" s="92"/>
      <c r="D82" s="45" t="s">
        <v>759</v>
      </c>
      <c r="E82" s="5"/>
      <c r="F82" s="5"/>
      <c r="G82" s="5"/>
      <c r="H82" s="5"/>
      <c r="I82" s="5"/>
      <c r="J82" s="5"/>
      <c r="K82" s="5"/>
    </row>
    <row r="83" spans="2:11" ht="36" x14ac:dyDescent="0.25">
      <c r="B83" s="1123"/>
      <c r="C83" s="92"/>
      <c r="D83" s="45" t="s">
        <v>760</v>
      </c>
      <c r="E83" s="5"/>
      <c r="F83" s="5"/>
      <c r="G83" s="5"/>
      <c r="H83" s="5"/>
      <c r="I83" s="5"/>
      <c r="J83" s="5"/>
      <c r="K83" s="5"/>
    </row>
    <row r="84" spans="2:11" ht="45.75" thickBot="1" x14ac:dyDescent="0.3">
      <c r="B84" s="1124"/>
      <c r="C84" s="2"/>
      <c r="D84" s="251" t="s">
        <v>761</v>
      </c>
      <c r="E84" s="5"/>
      <c r="F84" s="5"/>
      <c r="G84" s="5"/>
      <c r="H84" s="5"/>
      <c r="I84" s="5"/>
      <c r="J84" s="5"/>
      <c r="K84" s="5"/>
    </row>
    <row r="85" spans="2:11" ht="24.75" thickBot="1" x14ac:dyDescent="0.3">
      <c r="B85" s="46" t="s">
        <v>542</v>
      </c>
      <c r="C85" s="2"/>
      <c r="D85" s="39"/>
      <c r="E85" s="5"/>
      <c r="F85" s="5"/>
      <c r="G85" s="5"/>
      <c r="H85" s="5"/>
      <c r="I85" s="5"/>
      <c r="J85" s="5"/>
      <c r="K85" s="5"/>
    </row>
    <row r="86" spans="2:11" ht="228" x14ac:dyDescent="0.25">
      <c r="B86" s="1122" t="s">
        <v>543</v>
      </c>
      <c r="C86" s="92"/>
      <c r="D86" s="45" t="s">
        <v>762</v>
      </c>
      <c r="E86" s="5"/>
      <c r="F86" s="5"/>
      <c r="G86" s="5"/>
      <c r="H86" s="5"/>
      <c r="I86" s="5"/>
      <c r="J86" s="5"/>
      <c r="K86" s="5"/>
    </row>
    <row r="87" spans="2:11" ht="180" x14ac:dyDescent="0.25">
      <c r="B87" s="1123"/>
      <c r="C87" s="92"/>
      <c r="D87" s="45" t="s">
        <v>763</v>
      </c>
      <c r="E87" s="5"/>
      <c r="F87" s="5"/>
      <c r="G87" s="5"/>
      <c r="H87" s="5"/>
      <c r="I87" s="5"/>
      <c r="J87" s="5"/>
      <c r="K87" s="5"/>
    </row>
    <row r="88" spans="2:11" ht="72" x14ac:dyDescent="0.25">
      <c r="B88" s="1123"/>
      <c r="C88" s="92"/>
      <c r="D88" s="45" t="s">
        <v>764</v>
      </c>
      <c r="E88" s="5"/>
      <c r="F88" s="5"/>
      <c r="G88" s="5"/>
      <c r="H88" s="5"/>
      <c r="I88" s="5"/>
      <c r="J88" s="5"/>
      <c r="K88" s="5"/>
    </row>
    <row r="89" spans="2:11" ht="24" x14ac:dyDescent="0.25">
      <c r="B89" s="1123"/>
      <c r="C89" s="92"/>
      <c r="D89" s="45" t="s">
        <v>765</v>
      </c>
      <c r="E89" s="5"/>
      <c r="F89" s="5"/>
      <c r="G89" s="5"/>
      <c r="H89" s="5"/>
      <c r="I89" s="5"/>
      <c r="J89" s="5"/>
      <c r="K89" s="5"/>
    </row>
    <row r="90" spans="2:11" ht="72" x14ac:dyDescent="0.25">
      <c r="B90" s="1123"/>
      <c r="C90" s="92"/>
      <c r="D90" s="60" t="s">
        <v>766</v>
      </c>
      <c r="E90" s="5"/>
      <c r="F90" s="5"/>
      <c r="G90" s="5"/>
      <c r="H90" s="5"/>
      <c r="I90" s="5"/>
      <c r="J90" s="5"/>
      <c r="K90" s="5"/>
    </row>
    <row r="91" spans="2:11" ht="84" x14ac:dyDescent="0.25">
      <c r="B91" s="1123"/>
      <c r="C91" s="92"/>
      <c r="D91" s="60" t="s">
        <v>767</v>
      </c>
      <c r="E91" s="5"/>
      <c r="F91" s="5"/>
      <c r="G91" s="5"/>
      <c r="H91" s="5"/>
      <c r="I91" s="5"/>
      <c r="J91" s="5"/>
      <c r="K91" s="5"/>
    </row>
    <row r="92" spans="2:11" ht="36" x14ac:dyDescent="0.25">
      <c r="B92" s="1123"/>
      <c r="C92" s="92"/>
      <c r="D92" s="60" t="s">
        <v>768</v>
      </c>
      <c r="E92" s="5"/>
      <c r="F92" s="5"/>
      <c r="G92" s="5"/>
      <c r="H92" s="5"/>
      <c r="I92" s="5"/>
      <c r="J92" s="5"/>
      <c r="K92" s="5"/>
    </row>
    <row r="93" spans="2:11" ht="36" x14ac:dyDescent="0.25">
      <c r="B93" s="1123"/>
      <c r="C93" s="92"/>
      <c r="D93" s="60" t="s">
        <v>769</v>
      </c>
      <c r="E93" s="5"/>
      <c r="F93" s="5"/>
      <c r="G93" s="5"/>
      <c r="H93" s="5"/>
      <c r="I93" s="5"/>
      <c r="J93" s="5"/>
      <c r="K93" s="5"/>
    </row>
    <row r="94" spans="2:11" ht="48" x14ac:dyDescent="0.25">
      <c r="B94" s="1123"/>
      <c r="C94" s="92"/>
      <c r="D94" s="60" t="s">
        <v>770</v>
      </c>
      <c r="E94" s="5"/>
      <c r="F94" s="5"/>
      <c r="G94" s="5"/>
      <c r="H94" s="5"/>
      <c r="I94" s="5"/>
      <c r="J94" s="5"/>
      <c r="K94" s="5"/>
    </row>
    <row r="95" spans="2:11" ht="60.75" thickBot="1" x14ac:dyDescent="0.3">
      <c r="B95" s="1124"/>
      <c r="C95" s="2"/>
      <c r="D95" s="61" t="s">
        <v>771</v>
      </c>
      <c r="E95" s="5"/>
      <c r="F95" s="5"/>
      <c r="G95" s="5"/>
      <c r="H95" s="5"/>
      <c r="I95" s="5"/>
      <c r="J95" s="5"/>
      <c r="K95" s="5"/>
    </row>
    <row r="96" spans="2:11" x14ac:dyDescent="0.25">
      <c r="B96" s="1122" t="s">
        <v>560</v>
      </c>
      <c r="C96" s="92"/>
      <c r="D96" s="45"/>
      <c r="E96" s="5"/>
      <c r="F96" s="5"/>
      <c r="G96" s="5"/>
      <c r="H96" s="5"/>
      <c r="I96" s="5"/>
      <c r="J96" s="5"/>
      <c r="K96" s="5"/>
    </row>
    <row r="97" spans="2:11" x14ac:dyDescent="0.25">
      <c r="B97" s="1123"/>
      <c r="C97" s="92"/>
      <c r="D97" s="15"/>
      <c r="E97" s="5"/>
      <c r="F97" s="5"/>
      <c r="G97" s="5"/>
      <c r="H97" s="5"/>
      <c r="I97" s="5"/>
      <c r="J97" s="5"/>
      <c r="K97" s="5"/>
    </row>
    <row r="98" spans="2:11" x14ac:dyDescent="0.25">
      <c r="B98" s="1123"/>
      <c r="C98" s="92"/>
      <c r="D98" s="45" t="s">
        <v>561</v>
      </c>
      <c r="E98" s="5"/>
      <c r="F98" s="5"/>
      <c r="G98" s="5"/>
      <c r="H98" s="5"/>
      <c r="I98" s="5"/>
      <c r="J98" s="5"/>
      <c r="K98" s="5"/>
    </row>
    <row r="99" spans="2:11" ht="61.5" x14ac:dyDescent="0.25">
      <c r="B99" s="1123"/>
      <c r="C99" s="92"/>
      <c r="D99" s="45" t="s">
        <v>772</v>
      </c>
      <c r="E99" s="5"/>
      <c r="F99" s="5"/>
      <c r="G99" s="5"/>
      <c r="H99" s="5"/>
      <c r="I99" s="5"/>
      <c r="J99" s="5"/>
      <c r="K99" s="5"/>
    </row>
    <row r="100" spans="2:11" ht="61.5" x14ac:dyDescent="0.25">
      <c r="B100" s="1123"/>
      <c r="C100" s="92"/>
      <c r="D100" s="45" t="s">
        <v>773</v>
      </c>
      <c r="E100" s="5"/>
      <c r="F100" s="5"/>
      <c r="G100" s="5"/>
      <c r="H100" s="5"/>
      <c r="I100" s="5"/>
      <c r="J100" s="5"/>
      <c r="K100" s="5"/>
    </row>
    <row r="101" spans="2:11" ht="62.25" thickBot="1" x14ac:dyDescent="0.3">
      <c r="B101" s="1124"/>
      <c r="C101" s="2"/>
      <c r="D101" s="39" t="s">
        <v>774</v>
      </c>
      <c r="E101" s="5"/>
      <c r="F101" s="5"/>
      <c r="G101" s="5"/>
      <c r="H101" s="5"/>
      <c r="I101" s="5"/>
      <c r="J101" s="5"/>
      <c r="K101" s="5"/>
    </row>
  </sheetData>
  <mergeCells count="29">
    <mergeCell ref="A1:P1"/>
    <mergeCell ref="A2:P2"/>
    <mergeCell ref="A3:P3"/>
    <mergeCell ref="A4:D4"/>
    <mergeCell ref="A5:P5"/>
    <mergeCell ref="D15:I15"/>
    <mergeCell ref="D20:I20"/>
    <mergeCell ref="D43:I43"/>
    <mergeCell ref="E21:E22"/>
    <mergeCell ref="B15:B20"/>
    <mergeCell ref="F21:F22"/>
    <mergeCell ref="G21:G22"/>
    <mergeCell ref="B71:D71"/>
    <mergeCell ref="B73:B84"/>
    <mergeCell ref="B86:B95"/>
    <mergeCell ref="B96:B101"/>
    <mergeCell ref="C21:C22"/>
    <mergeCell ref="D21:D22"/>
    <mergeCell ref="B56:B62"/>
    <mergeCell ref="B69:E69"/>
    <mergeCell ref="D44:I44"/>
    <mergeCell ref="B46:E46"/>
    <mergeCell ref="B47:B53"/>
    <mergeCell ref="B55:E55"/>
    <mergeCell ref="B10:D10"/>
    <mergeCell ref="F10:S10"/>
    <mergeCell ref="F11:S11"/>
    <mergeCell ref="E12:R12"/>
    <mergeCell ref="E13:R13"/>
  </mergeCells>
  <conditionalFormatting sqref="F10">
    <cfRule type="notContainsBlanks" dxfId="103" priority="4">
      <formula>LEN(TRIM(F10))&gt;0</formula>
    </cfRule>
  </conditionalFormatting>
  <conditionalFormatting sqref="F11:S11">
    <cfRule type="expression" dxfId="102" priority="2">
      <formula>E11="NO SE REPORTA"</formula>
    </cfRule>
    <cfRule type="expression" dxfId="101" priority="3">
      <formula>E10="NO APLICA"</formula>
    </cfRule>
  </conditionalFormatting>
  <conditionalFormatting sqref="E12:R12">
    <cfRule type="expression" dxfId="10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23:E42 E17:H18">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 ref="E51" r:id="rId2"/>
  </hyperlinks>
  <pageMargins left="0.25" right="0.25" top="0.75" bottom="0.75" header="0.3" footer="0.3"/>
  <pageSetup paperSize="178" orientation="landscape" horizontalDpi="1200" verticalDpi="1200"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U99"/>
  <sheetViews>
    <sheetView showGridLines="0" topLeftCell="A40" zoomScale="98" zoomScaleNormal="98" workbookViewId="0">
      <selection activeCell="F24" sqref="F24"/>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71093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INFORMACION",+F19))</f>
        <v>0.32</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1729</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6" customHeight="1" thickTop="1" thickBot="1" x14ac:dyDescent="0.3">
      <c r="B15" s="1183" t="s">
        <v>470</v>
      </c>
      <c r="C15" s="87"/>
      <c r="D15" s="1104" t="s">
        <v>775</v>
      </c>
      <c r="E15" s="1105"/>
      <c r="F15" s="1105"/>
      <c r="G15" s="1105"/>
      <c r="H15" s="1105"/>
      <c r="I15" s="1105"/>
      <c r="J15" s="1105"/>
      <c r="K15" s="1106"/>
    </row>
    <row r="16" spans="1:21" ht="15.75" thickBot="1" x14ac:dyDescent="0.3">
      <c r="A16" s="184"/>
      <c r="B16" s="1099"/>
      <c r="C16" s="96" t="s">
        <v>424</v>
      </c>
      <c r="D16" s="42" t="s">
        <v>776</v>
      </c>
      <c r="E16" s="501" t="s">
        <v>494</v>
      </c>
      <c r="F16" s="501" t="s">
        <v>495</v>
      </c>
      <c r="G16" s="501" t="s">
        <v>496</v>
      </c>
      <c r="H16" s="501" t="s">
        <v>497</v>
      </c>
      <c r="I16" s="177"/>
      <c r="J16" s="184"/>
      <c r="K16" s="20"/>
    </row>
    <row r="17" spans="2:11" ht="24.75" thickBot="1" x14ac:dyDescent="0.3">
      <c r="B17" s="1099"/>
      <c r="C17" s="2" t="s">
        <v>603</v>
      </c>
      <c r="D17" s="39" t="s">
        <v>777</v>
      </c>
      <c r="E17" s="534">
        <v>25</v>
      </c>
      <c r="F17" s="581">
        <v>25</v>
      </c>
      <c r="G17" s="202"/>
      <c r="H17" s="202"/>
      <c r="I17" s="185"/>
      <c r="J17" s="184"/>
      <c r="K17" s="20"/>
    </row>
    <row r="18" spans="2:11" ht="24.75" thickBot="1" x14ac:dyDescent="0.3">
      <c r="B18" s="1099"/>
      <c r="C18" s="2" t="s">
        <v>605</v>
      </c>
      <c r="D18" s="39" t="s">
        <v>778</v>
      </c>
      <c r="E18" s="534">
        <v>25</v>
      </c>
      <c r="F18" s="581">
        <v>8</v>
      </c>
      <c r="G18" s="202"/>
      <c r="H18" s="202"/>
      <c r="I18" s="185"/>
      <c r="J18" s="184"/>
      <c r="K18" s="20"/>
    </row>
    <row r="19" spans="2:11" ht="24.75" thickBot="1" x14ac:dyDescent="0.3">
      <c r="B19" s="1099"/>
      <c r="C19" s="2" t="s">
        <v>607</v>
      </c>
      <c r="D19" s="39" t="s">
        <v>779</v>
      </c>
      <c r="E19" s="182">
        <f>IFERROR(E18/E17,"N.A.")</f>
        <v>1</v>
      </c>
      <c r="F19" s="182">
        <f>IFERROR(F18/F17,"N.A.")</f>
        <v>0.32</v>
      </c>
      <c r="G19" s="182" t="str">
        <f>IFERROR(G18/G17,"N.A.")</f>
        <v>N.A.</v>
      </c>
      <c r="H19" s="182" t="str">
        <f>IFERROR(H18/H17,"N.A.")</f>
        <v>N.A.</v>
      </c>
      <c r="I19" s="182"/>
      <c r="K19" s="20"/>
    </row>
    <row r="20" spans="2:11" x14ac:dyDescent="0.25">
      <c r="B20" s="211"/>
      <c r="C20" s="90"/>
      <c r="D20" s="1196" t="s">
        <v>780</v>
      </c>
      <c r="E20" s="1197"/>
      <c r="F20" s="1197"/>
      <c r="G20" s="1197"/>
      <c r="H20" s="1197"/>
      <c r="I20" s="1197"/>
      <c r="J20" s="1197"/>
      <c r="K20" s="1198"/>
    </row>
    <row r="21" spans="2:11" x14ac:dyDescent="0.25">
      <c r="B21" s="211"/>
      <c r="C21" s="90"/>
      <c r="D21" s="1107" t="s">
        <v>702</v>
      </c>
      <c r="E21" s="1108"/>
      <c r="F21" s="1108"/>
      <c r="G21" s="1108"/>
      <c r="H21" s="1108"/>
      <c r="I21" s="1108"/>
      <c r="J21" s="1108"/>
      <c r="K21" s="1109"/>
    </row>
    <row r="22" spans="2:11" x14ac:dyDescent="0.25">
      <c r="B22" s="211"/>
      <c r="C22" s="90"/>
      <c r="D22" s="1199" t="s">
        <v>781</v>
      </c>
      <c r="E22" s="1200"/>
      <c r="F22" s="1200"/>
      <c r="G22" s="1200"/>
      <c r="H22" s="1200"/>
      <c r="I22" s="1200"/>
      <c r="J22" s="1200"/>
      <c r="K22" s="1201"/>
    </row>
    <row r="23" spans="2:11" ht="15.75" thickBot="1" x14ac:dyDescent="0.3">
      <c r="B23" s="211"/>
      <c r="C23" s="90"/>
      <c r="D23" s="1134" t="s">
        <v>782</v>
      </c>
      <c r="E23" s="1135"/>
      <c r="F23" s="1135"/>
      <c r="G23" s="1135"/>
      <c r="H23" s="1135"/>
      <c r="I23" s="1135"/>
      <c r="J23" s="1135"/>
      <c r="K23" s="1136"/>
    </row>
    <row r="24" spans="2:11" ht="36.75" thickBot="1" x14ac:dyDescent="0.3">
      <c r="B24" s="211"/>
      <c r="C24" s="96" t="s">
        <v>424</v>
      </c>
      <c r="D24" s="42" t="s">
        <v>704</v>
      </c>
      <c r="E24" s="42" t="s">
        <v>783</v>
      </c>
      <c r="F24" s="42" t="s">
        <v>784</v>
      </c>
      <c r="G24" s="42" t="s">
        <v>785</v>
      </c>
      <c r="H24" s="42" t="s">
        <v>786</v>
      </c>
      <c r="I24" s="42" t="s">
        <v>708</v>
      </c>
      <c r="J24" s="42" t="s">
        <v>709</v>
      </c>
      <c r="K24" s="42" t="s">
        <v>428</v>
      </c>
    </row>
    <row r="25" spans="2:11" s="184" customFormat="1" ht="15.75" thickBot="1" x14ac:dyDescent="0.3">
      <c r="B25" s="210"/>
      <c r="C25" s="8">
        <v>1</v>
      </c>
      <c r="D25" s="29" t="s">
        <v>1996</v>
      </c>
      <c r="E25" s="29" t="s">
        <v>1803</v>
      </c>
      <c r="F25" s="202">
        <v>25</v>
      </c>
      <c r="G25" s="202">
        <v>80</v>
      </c>
      <c r="H25" s="202">
        <v>80</v>
      </c>
      <c r="I25" s="202">
        <v>80</v>
      </c>
      <c r="J25" s="202"/>
      <c r="K25" s="202"/>
    </row>
    <row r="26" spans="2:11" s="184" customFormat="1" ht="15.75" thickBot="1" x14ac:dyDescent="0.3">
      <c r="B26" s="210"/>
      <c r="C26" s="8">
        <v>2</v>
      </c>
      <c r="D26" s="29"/>
      <c r="E26" s="29"/>
      <c r="F26" s="202"/>
      <c r="G26" s="202"/>
      <c r="H26" s="202"/>
      <c r="I26" s="202"/>
      <c r="J26" s="202"/>
      <c r="K26" s="202"/>
    </row>
    <row r="27" spans="2:11" s="184" customFormat="1" ht="15.75" thickBot="1" x14ac:dyDescent="0.3">
      <c r="B27" s="210"/>
      <c r="C27" s="8">
        <v>3</v>
      </c>
      <c r="D27" s="29"/>
      <c r="E27" s="29"/>
      <c r="F27" s="202"/>
      <c r="G27" s="202"/>
      <c r="H27" s="202"/>
      <c r="I27" s="202"/>
      <c r="J27" s="202"/>
      <c r="K27" s="202"/>
    </row>
    <row r="28" spans="2:11" s="184" customFormat="1" ht="15.75" thickBot="1" x14ac:dyDescent="0.3">
      <c r="B28" s="210"/>
      <c r="C28" s="8">
        <v>4</v>
      </c>
      <c r="D28" s="29"/>
      <c r="E28" s="29"/>
      <c r="F28" s="202"/>
      <c r="G28" s="202"/>
      <c r="H28" s="202"/>
      <c r="I28" s="202"/>
      <c r="J28" s="202"/>
      <c r="K28" s="202"/>
    </row>
    <row r="29" spans="2:11" s="184" customFormat="1" ht="15.75" thickBot="1" x14ac:dyDescent="0.3">
      <c r="B29" s="210"/>
      <c r="C29" s="8">
        <v>5</v>
      </c>
      <c r="D29" s="29"/>
      <c r="E29" s="29"/>
      <c r="F29" s="202"/>
      <c r="G29" s="202"/>
      <c r="H29" s="202"/>
      <c r="I29" s="202"/>
      <c r="J29" s="202"/>
      <c r="K29" s="202"/>
    </row>
    <row r="30" spans="2:11" s="184" customFormat="1" ht="15.75" thickBot="1" x14ac:dyDescent="0.3">
      <c r="B30" s="210"/>
      <c r="C30" s="8">
        <v>6</v>
      </c>
      <c r="D30" s="29"/>
      <c r="E30" s="29"/>
      <c r="F30" s="202"/>
      <c r="G30" s="202"/>
      <c r="H30" s="202"/>
      <c r="I30" s="202"/>
      <c r="J30" s="202"/>
      <c r="K30" s="202"/>
    </row>
    <row r="31" spans="2:11" s="184" customFormat="1" ht="15.75" thickBot="1" x14ac:dyDescent="0.3">
      <c r="B31" s="210"/>
      <c r="C31" s="8">
        <v>7</v>
      </c>
      <c r="D31" s="29"/>
      <c r="E31" s="29"/>
      <c r="F31" s="202"/>
      <c r="G31" s="202"/>
      <c r="H31" s="202"/>
      <c r="I31" s="202"/>
      <c r="J31" s="202"/>
      <c r="K31" s="202"/>
    </row>
    <row r="32" spans="2:11" s="184" customFormat="1" ht="15.75" thickBot="1" x14ac:dyDescent="0.3">
      <c r="B32" s="210"/>
      <c r="C32" s="8">
        <v>8</v>
      </c>
      <c r="D32" s="29"/>
      <c r="E32" s="29"/>
      <c r="F32" s="202"/>
      <c r="G32" s="202"/>
      <c r="H32" s="202"/>
      <c r="I32" s="202"/>
      <c r="J32" s="202"/>
      <c r="K32" s="202"/>
    </row>
    <row r="33" spans="2:11" s="184" customFormat="1" ht="15.75" thickBot="1" x14ac:dyDescent="0.3">
      <c r="B33" s="210"/>
      <c r="C33" s="8">
        <v>9</v>
      </c>
      <c r="D33" s="29"/>
      <c r="E33" s="29"/>
      <c r="F33" s="202"/>
      <c r="G33" s="202"/>
      <c r="H33" s="202"/>
      <c r="I33" s="202"/>
      <c r="J33" s="202"/>
      <c r="K33" s="202"/>
    </row>
    <row r="34" spans="2:11" s="184" customFormat="1" ht="15.75" thickBot="1" x14ac:dyDescent="0.3">
      <c r="B34" s="210"/>
      <c r="C34" s="8">
        <v>10</v>
      </c>
      <c r="D34" s="29"/>
      <c r="E34" s="29"/>
      <c r="F34" s="202"/>
      <c r="G34" s="202"/>
      <c r="H34" s="202"/>
      <c r="I34" s="202"/>
      <c r="J34" s="202"/>
      <c r="K34" s="202"/>
    </row>
    <row r="35" spans="2:11" s="184" customFormat="1" ht="15.75" thickBot="1" x14ac:dyDescent="0.3">
      <c r="B35" s="210"/>
      <c r="C35" s="8">
        <v>11</v>
      </c>
      <c r="D35" s="29"/>
      <c r="E35" s="29"/>
      <c r="F35" s="202"/>
      <c r="G35" s="202"/>
      <c r="H35" s="202"/>
      <c r="I35" s="202"/>
      <c r="J35" s="202"/>
      <c r="K35" s="202"/>
    </row>
    <row r="36" spans="2:11" s="184" customFormat="1" ht="15.75" thickBot="1" x14ac:dyDescent="0.3">
      <c r="B36" s="210"/>
      <c r="C36" s="8">
        <v>12</v>
      </c>
      <c r="D36" s="29"/>
      <c r="E36" s="29"/>
      <c r="F36" s="202"/>
      <c r="G36" s="202"/>
      <c r="H36" s="202"/>
      <c r="I36" s="202"/>
      <c r="J36" s="202"/>
      <c r="K36" s="202"/>
    </row>
    <row r="37" spans="2:11" ht="15.75" thickBot="1" x14ac:dyDescent="0.3">
      <c r="B37" s="46"/>
      <c r="C37" s="2"/>
      <c r="D37" s="39" t="s">
        <v>602</v>
      </c>
      <c r="E37" s="39"/>
      <c r="F37" s="134">
        <f>SUM(F25:F36)</f>
        <v>25</v>
      </c>
      <c r="G37" s="134">
        <f>SUM(G25:G36)</f>
        <v>80</v>
      </c>
      <c r="H37" s="134">
        <f>SUM(H25:H36)</f>
        <v>80</v>
      </c>
      <c r="I37" s="134">
        <f>SUM(I25:I36)</f>
        <v>80</v>
      </c>
      <c r="J37" s="134">
        <f>SUM(J25:J36)</f>
        <v>0</v>
      </c>
      <c r="K37" s="12"/>
    </row>
    <row r="38" spans="2:11" ht="24" customHeight="1" thickBot="1" x14ac:dyDescent="0.3">
      <c r="B38" s="71" t="s">
        <v>509</v>
      </c>
      <c r="C38" s="105"/>
      <c r="D38" s="1131" t="s">
        <v>787</v>
      </c>
      <c r="E38" s="1132"/>
      <c r="F38" s="1132"/>
      <c r="G38" s="1132"/>
      <c r="H38" s="1132"/>
      <c r="I38" s="1132"/>
      <c r="J38" s="1132"/>
      <c r="K38" s="1133"/>
    </row>
    <row r="39" spans="2:11" ht="24" customHeight="1" thickBot="1" x14ac:dyDescent="0.3">
      <c r="B39" s="71" t="s">
        <v>511</v>
      </c>
      <c r="C39" s="105"/>
      <c r="D39" s="1131" t="s">
        <v>788</v>
      </c>
      <c r="E39" s="1132"/>
      <c r="F39" s="1132"/>
      <c r="G39" s="1132"/>
      <c r="H39" s="1132"/>
      <c r="I39" s="1132"/>
      <c r="J39" s="1132"/>
      <c r="K39" s="1133"/>
    </row>
    <row r="40" spans="2:11" ht="15.75" thickBot="1" x14ac:dyDescent="0.3">
      <c r="B40" s="1"/>
      <c r="C40" s="74"/>
      <c r="D40" s="5"/>
      <c r="E40" s="5"/>
      <c r="F40" s="5"/>
      <c r="G40" s="5"/>
      <c r="H40" s="5"/>
      <c r="I40" s="5"/>
      <c r="J40" s="5"/>
      <c r="K40" s="5"/>
    </row>
    <row r="41" spans="2:11" ht="24" customHeight="1" thickBot="1" x14ac:dyDescent="0.3">
      <c r="B41" s="1119" t="s">
        <v>513</v>
      </c>
      <c r="C41" s="1120"/>
      <c r="D41" s="1120"/>
      <c r="E41" s="1121"/>
      <c r="F41" s="5"/>
      <c r="G41" s="5"/>
      <c r="H41" s="5"/>
      <c r="I41" s="5"/>
      <c r="J41" s="5"/>
      <c r="K41" s="5"/>
    </row>
    <row r="42" spans="2:11" ht="15.75" thickBot="1" x14ac:dyDescent="0.3">
      <c r="B42" s="1122">
        <v>1</v>
      </c>
      <c r="C42" s="92"/>
      <c r="D42" s="47" t="s">
        <v>514</v>
      </c>
      <c r="E42" s="516" t="s">
        <v>1652</v>
      </c>
      <c r="F42" s="5"/>
      <c r="G42" s="5"/>
      <c r="H42" s="5"/>
      <c r="I42" s="5"/>
      <c r="J42" s="5"/>
      <c r="K42" s="5"/>
    </row>
    <row r="43" spans="2:11" ht="36.75" thickBot="1" x14ac:dyDescent="0.3">
      <c r="B43" s="1123"/>
      <c r="C43" s="92"/>
      <c r="D43" s="39" t="s">
        <v>7</v>
      </c>
      <c r="E43" s="516" t="s">
        <v>1653</v>
      </c>
      <c r="F43" s="5"/>
      <c r="G43" s="5"/>
      <c r="H43" s="5"/>
      <c r="I43" s="5"/>
      <c r="J43" s="5"/>
      <c r="K43" s="5"/>
    </row>
    <row r="44" spans="2:11" ht="36.75" thickBot="1" x14ac:dyDescent="0.3">
      <c r="B44" s="1123"/>
      <c r="C44" s="92"/>
      <c r="D44" s="39" t="s">
        <v>515</v>
      </c>
      <c r="E44" s="516" t="s">
        <v>1702</v>
      </c>
      <c r="F44" s="5"/>
      <c r="G44" s="5"/>
      <c r="H44" s="5"/>
      <c r="I44" s="5"/>
      <c r="J44" s="5"/>
      <c r="K44" s="5"/>
    </row>
    <row r="45" spans="2:11" ht="36.75" thickBot="1" x14ac:dyDescent="0.3">
      <c r="B45" s="1123"/>
      <c r="C45" s="92"/>
      <c r="D45" s="39" t="s">
        <v>9</v>
      </c>
      <c r="E45" s="516" t="s">
        <v>1703</v>
      </c>
      <c r="F45" s="5"/>
      <c r="G45" s="5"/>
      <c r="H45" s="5"/>
      <c r="I45" s="5"/>
      <c r="J45" s="5"/>
      <c r="K45" s="5"/>
    </row>
    <row r="46" spans="2:11" ht="24.75" thickBot="1" x14ac:dyDescent="0.3">
      <c r="B46" s="1123"/>
      <c r="C46" s="92"/>
      <c r="D46" s="39" t="s">
        <v>11</v>
      </c>
      <c r="E46" s="516" t="s">
        <v>1704</v>
      </c>
      <c r="F46" s="5"/>
      <c r="G46" s="5"/>
      <c r="H46" s="5"/>
      <c r="I46" s="5"/>
      <c r="J46" s="5"/>
      <c r="K46" s="5"/>
    </row>
    <row r="47" spans="2:11" ht="15.75" thickBot="1" x14ac:dyDescent="0.3">
      <c r="B47" s="1123"/>
      <c r="C47" s="92"/>
      <c r="D47" s="39" t="s">
        <v>13</v>
      </c>
      <c r="E47" s="516">
        <v>3138363436</v>
      </c>
      <c r="F47" s="5"/>
      <c r="G47" s="5"/>
      <c r="H47" s="5"/>
      <c r="I47" s="5"/>
      <c r="J47" s="5"/>
      <c r="K47" s="5"/>
    </row>
    <row r="48" spans="2:11" ht="15.75" thickBot="1" x14ac:dyDescent="0.3">
      <c r="B48" s="1124"/>
      <c r="C48" s="2"/>
      <c r="D48" s="39" t="s">
        <v>516</v>
      </c>
      <c r="E48" s="516" t="s">
        <v>1723</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119" t="s">
        <v>517</v>
      </c>
      <c r="C50" s="1120"/>
      <c r="D50" s="1120"/>
      <c r="E50" s="1121"/>
      <c r="F50" s="5"/>
      <c r="G50" s="5"/>
      <c r="H50" s="5"/>
      <c r="I50" s="5"/>
      <c r="J50" s="5"/>
      <c r="K50" s="5"/>
    </row>
    <row r="51" spans="2:11" ht="15.75" thickBot="1" x14ac:dyDescent="0.3">
      <c r="B51" s="1122">
        <v>1</v>
      </c>
      <c r="C51" s="92"/>
      <c r="D51" s="47" t="s">
        <v>514</v>
      </c>
      <c r="E51" s="212" t="s">
        <v>518</v>
      </c>
      <c r="F51" s="5"/>
      <c r="G51" s="5"/>
      <c r="H51" s="5"/>
      <c r="I51" s="5"/>
      <c r="J51" s="5"/>
      <c r="K51" s="5"/>
    </row>
    <row r="52" spans="2:11" ht="15.75" thickBot="1" x14ac:dyDescent="0.3">
      <c r="B52" s="1123"/>
      <c r="C52" s="92"/>
      <c r="D52" s="39" t="s">
        <v>7</v>
      </c>
      <c r="E52" s="212" t="s">
        <v>611</v>
      </c>
      <c r="F52" s="5"/>
      <c r="G52" s="5"/>
      <c r="H52" s="5"/>
      <c r="I52" s="5"/>
      <c r="J52" s="5"/>
      <c r="K52" s="5"/>
    </row>
    <row r="53" spans="2:11" ht="15.75" thickBot="1" x14ac:dyDescent="0.3">
      <c r="B53" s="1123"/>
      <c r="C53" s="92"/>
      <c r="D53" s="39" t="s">
        <v>515</v>
      </c>
      <c r="E53" s="232"/>
      <c r="F53" s="5"/>
      <c r="G53" s="5"/>
      <c r="H53" s="5"/>
      <c r="I53" s="5"/>
      <c r="J53" s="5"/>
      <c r="K53" s="5"/>
    </row>
    <row r="54" spans="2:11" ht="15.75" thickBot="1" x14ac:dyDescent="0.3">
      <c r="B54" s="1123"/>
      <c r="C54" s="92"/>
      <c r="D54" s="39" t="s">
        <v>9</v>
      </c>
      <c r="E54" s="232"/>
      <c r="F54" s="5"/>
      <c r="G54" s="5"/>
      <c r="H54" s="5"/>
      <c r="I54" s="5"/>
      <c r="J54" s="5"/>
      <c r="K54" s="5"/>
    </row>
    <row r="55" spans="2:11" ht="15.75" thickBot="1" x14ac:dyDescent="0.3">
      <c r="B55" s="1123"/>
      <c r="C55" s="92"/>
      <c r="D55" s="39" t="s">
        <v>11</v>
      </c>
      <c r="E55" s="232"/>
      <c r="F55" s="5"/>
      <c r="G55" s="5"/>
      <c r="H55" s="5"/>
      <c r="I55" s="5"/>
      <c r="J55" s="5"/>
      <c r="K55" s="5"/>
    </row>
    <row r="56" spans="2:11" ht="15.75" thickBot="1" x14ac:dyDescent="0.3">
      <c r="B56" s="1123"/>
      <c r="C56" s="92"/>
      <c r="D56" s="39" t="s">
        <v>13</v>
      </c>
      <c r="E56" s="232"/>
      <c r="F56" s="5"/>
      <c r="G56" s="5"/>
      <c r="H56" s="5"/>
      <c r="I56" s="5"/>
      <c r="J56" s="5"/>
      <c r="K56" s="5"/>
    </row>
    <row r="57" spans="2:11" ht="15.75" thickBot="1" x14ac:dyDescent="0.3">
      <c r="B57" s="1124"/>
      <c r="C57" s="2"/>
      <c r="D57" s="39" t="s">
        <v>516</v>
      </c>
      <c r="E57" s="232"/>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520</v>
      </c>
      <c r="C59" s="118"/>
      <c r="D59" s="118"/>
      <c r="E59" s="119"/>
      <c r="G59" s="5"/>
      <c r="H59" s="5"/>
      <c r="I59" s="5"/>
      <c r="J59" s="5"/>
      <c r="K59" s="5"/>
    </row>
    <row r="60" spans="2:11" ht="24.75" thickBot="1" x14ac:dyDescent="0.3">
      <c r="B60" s="46" t="s">
        <v>521</v>
      </c>
      <c r="C60" s="39" t="s">
        <v>522</v>
      </c>
      <c r="D60" s="39" t="s">
        <v>523</v>
      </c>
      <c r="E60" s="39" t="s">
        <v>524</v>
      </c>
      <c r="F60" s="5"/>
      <c r="G60" s="5"/>
      <c r="H60" s="5"/>
      <c r="I60" s="5"/>
      <c r="J60" s="5"/>
    </row>
    <row r="61" spans="2:11" ht="72.75" thickBot="1" x14ac:dyDescent="0.3">
      <c r="B61" s="48">
        <v>42401</v>
      </c>
      <c r="C61" s="39">
        <v>0.01</v>
      </c>
      <c r="D61" s="49" t="s">
        <v>789</v>
      </c>
      <c r="E61" s="39"/>
      <c r="F61" s="5"/>
      <c r="G61" s="5"/>
      <c r="H61" s="5"/>
      <c r="I61" s="5"/>
      <c r="J61" s="5"/>
    </row>
    <row r="62" spans="2:11" ht="15.75" thickBot="1" x14ac:dyDescent="0.3">
      <c r="B62" s="3"/>
      <c r="C62" s="93"/>
      <c r="D62" s="5"/>
      <c r="E62" s="5"/>
      <c r="F62" s="5"/>
      <c r="G62" s="5"/>
      <c r="H62" s="5"/>
      <c r="I62" s="5"/>
      <c r="J62" s="5"/>
      <c r="K62" s="5"/>
    </row>
    <row r="63" spans="2:11" ht="15.75" thickBot="1" x14ac:dyDescent="0.3">
      <c r="B63" s="4" t="s">
        <v>428</v>
      </c>
      <c r="C63" s="94"/>
      <c r="D63" s="5"/>
      <c r="E63" s="5"/>
      <c r="F63" s="5"/>
      <c r="G63" s="5"/>
      <c r="H63" s="5"/>
      <c r="I63" s="5"/>
      <c r="J63" s="5"/>
      <c r="K63" s="5"/>
    </row>
    <row r="64" spans="2:11" x14ac:dyDescent="0.25">
      <c r="B64" s="1176"/>
      <c r="C64" s="1177"/>
      <c r="D64" s="1177"/>
      <c r="E64" s="1177"/>
      <c r="F64" s="5"/>
      <c r="G64" s="5"/>
      <c r="H64" s="5"/>
      <c r="I64" s="5"/>
      <c r="J64" s="5"/>
      <c r="K64" s="5"/>
    </row>
    <row r="65" spans="2:11" x14ac:dyDescent="0.25">
      <c r="B65" s="1176"/>
      <c r="C65" s="1177"/>
      <c r="D65" s="1177"/>
      <c r="E65" s="1177"/>
      <c r="F65" s="5"/>
      <c r="G65" s="5"/>
      <c r="H65" s="5"/>
      <c r="I65" s="5"/>
      <c r="J65" s="5"/>
      <c r="K65" s="5"/>
    </row>
    <row r="66" spans="2:11" ht="15.75" thickBot="1" x14ac:dyDescent="0.3">
      <c r="B66" s="5"/>
      <c r="D66" s="5"/>
      <c r="E66" s="5"/>
      <c r="F66" s="5"/>
      <c r="G66" s="5"/>
      <c r="H66" s="5"/>
      <c r="I66" s="5"/>
      <c r="J66" s="5"/>
      <c r="K66" s="5"/>
    </row>
    <row r="67" spans="2:11" ht="24.75" thickBot="1" x14ac:dyDescent="0.3">
      <c r="B67" s="50" t="s">
        <v>526</v>
      </c>
      <c r="C67" s="95"/>
      <c r="D67" s="5"/>
      <c r="E67" s="5"/>
      <c r="F67" s="5"/>
      <c r="G67" s="5"/>
      <c r="H67" s="5"/>
      <c r="I67" s="5"/>
      <c r="J67" s="5"/>
      <c r="K67" s="5"/>
    </row>
    <row r="68" spans="2:11" ht="15.75" thickBot="1" x14ac:dyDescent="0.3">
      <c r="B68" s="36"/>
      <c r="C68" s="86"/>
      <c r="D68" s="5"/>
      <c r="E68" s="5"/>
      <c r="F68" s="5"/>
      <c r="G68" s="5"/>
      <c r="H68" s="5"/>
      <c r="I68" s="5"/>
      <c r="J68" s="5"/>
      <c r="K68" s="5"/>
    </row>
    <row r="69" spans="2:11" ht="60.75" thickBot="1" x14ac:dyDescent="0.3">
      <c r="B69" s="51" t="s">
        <v>527</v>
      </c>
      <c r="C69" s="96"/>
      <c r="D69" s="42" t="s">
        <v>790</v>
      </c>
      <c r="E69" s="5"/>
      <c r="F69" s="5"/>
      <c r="G69" s="5"/>
      <c r="H69" s="5"/>
      <c r="I69" s="5"/>
      <c r="J69" s="5"/>
      <c r="K69" s="5"/>
    </row>
    <row r="70" spans="2:11" x14ac:dyDescent="0.25">
      <c r="B70" s="1122" t="s">
        <v>529</v>
      </c>
      <c r="C70" s="92"/>
      <c r="D70" s="52" t="s">
        <v>530</v>
      </c>
      <c r="E70" s="5"/>
      <c r="F70" s="5"/>
      <c r="G70" s="5"/>
      <c r="H70" s="5"/>
      <c r="I70" s="5"/>
      <c r="J70" s="5"/>
      <c r="K70" s="5"/>
    </row>
    <row r="71" spans="2:11" ht="72" x14ac:dyDescent="0.25">
      <c r="B71" s="1123"/>
      <c r="C71" s="92"/>
      <c r="D71" s="45" t="s">
        <v>791</v>
      </c>
      <c r="E71" s="5"/>
      <c r="F71" s="5"/>
      <c r="G71" s="5"/>
      <c r="H71" s="5"/>
      <c r="I71" s="5"/>
      <c r="J71" s="5"/>
      <c r="K71" s="5"/>
    </row>
    <row r="72" spans="2:11" x14ac:dyDescent="0.25">
      <c r="B72" s="1123"/>
      <c r="C72" s="92"/>
      <c r="D72" s="52" t="s">
        <v>792</v>
      </c>
      <c r="E72" s="5"/>
      <c r="F72" s="5"/>
      <c r="G72" s="5"/>
      <c r="H72" s="5"/>
      <c r="I72" s="5"/>
      <c r="J72" s="5"/>
      <c r="K72" s="5"/>
    </row>
    <row r="73" spans="2:11" x14ac:dyDescent="0.25">
      <c r="B73" s="1123"/>
      <c r="C73" s="92"/>
      <c r="D73" s="45" t="s">
        <v>793</v>
      </c>
      <c r="E73" s="5"/>
      <c r="F73" s="5"/>
      <c r="G73" s="5"/>
      <c r="H73" s="5"/>
      <c r="I73" s="5"/>
      <c r="J73" s="5"/>
      <c r="K73" s="5"/>
    </row>
    <row r="74" spans="2:11" ht="60" x14ac:dyDescent="0.25">
      <c r="B74" s="1123"/>
      <c r="C74" s="92"/>
      <c r="D74" s="45" t="s">
        <v>794</v>
      </c>
      <c r="E74" s="5"/>
      <c r="F74" s="5"/>
      <c r="G74" s="5"/>
      <c r="H74" s="5"/>
      <c r="I74" s="5"/>
      <c r="J74" s="5"/>
      <c r="K74" s="5"/>
    </row>
    <row r="75" spans="2:11" ht="252" x14ac:dyDescent="0.25">
      <c r="B75" s="1123"/>
      <c r="C75" s="92"/>
      <c r="D75" s="45" t="s">
        <v>795</v>
      </c>
      <c r="E75" s="5"/>
      <c r="F75" s="5"/>
      <c r="G75" s="5"/>
      <c r="H75" s="5"/>
      <c r="I75" s="5"/>
      <c r="J75" s="5"/>
      <c r="K75" s="5"/>
    </row>
    <row r="76" spans="2:11" x14ac:dyDescent="0.25">
      <c r="B76" s="1123"/>
      <c r="C76" s="92"/>
      <c r="D76" s="52" t="s">
        <v>758</v>
      </c>
      <c r="E76" s="5"/>
      <c r="F76" s="5"/>
      <c r="G76" s="5"/>
      <c r="H76" s="5"/>
      <c r="I76" s="5"/>
      <c r="J76" s="5"/>
      <c r="K76" s="5"/>
    </row>
    <row r="77" spans="2:11" ht="15.75" thickBot="1" x14ac:dyDescent="0.3">
      <c r="B77" s="1124"/>
      <c r="C77" s="2"/>
      <c r="D77" s="39" t="s">
        <v>796</v>
      </c>
      <c r="E77" s="5"/>
      <c r="F77" s="5"/>
      <c r="G77" s="5"/>
      <c r="H77" s="5"/>
      <c r="I77" s="5"/>
      <c r="J77" s="5"/>
      <c r="K77" s="5"/>
    </row>
    <row r="78" spans="2:11" x14ac:dyDescent="0.25">
      <c r="B78" s="1122" t="s">
        <v>542</v>
      </c>
      <c r="C78" s="97"/>
      <c r="D78" s="1122"/>
      <c r="E78" s="5"/>
      <c r="F78" s="5"/>
      <c r="G78" s="5"/>
      <c r="H78" s="5"/>
      <c r="I78" s="5"/>
      <c r="J78" s="5"/>
      <c r="K78" s="5"/>
    </row>
    <row r="79" spans="2:11" ht="15.75" thickBot="1" x14ac:dyDescent="0.3">
      <c r="B79" s="1124"/>
      <c r="C79" s="98"/>
      <c r="D79" s="1124"/>
      <c r="E79" s="5"/>
      <c r="F79" s="5"/>
      <c r="G79" s="5"/>
      <c r="H79" s="5"/>
      <c r="I79" s="5"/>
      <c r="J79" s="5"/>
      <c r="K79" s="5"/>
    </row>
    <row r="80" spans="2:11" ht="180" x14ac:dyDescent="0.25">
      <c r="B80" s="1122" t="s">
        <v>543</v>
      </c>
      <c r="C80" s="92"/>
      <c r="D80" s="45" t="s">
        <v>797</v>
      </c>
      <c r="E80" s="5"/>
      <c r="F80" s="5"/>
      <c r="G80" s="5"/>
      <c r="H80" s="5"/>
      <c r="I80" s="5"/>
      <c r="J80" s="5"/>
      <c r="K80" s="5"/>
    </row>
    <row r="81" spans="2:11" ht="120" x14ac:dyDescent="0.25">
      <c r="B81" s="1123"/>
      <c r="C81" s="92"/>
      <c r="D81" s="45" t="s">
        <v>798</v>
      </c>
      <c r="E81" s="5"/>
      <c r="F81" s="5"/>
      <c r="G81" s="5"/>
      <c r="H81" s="5"/>
      <c r="I81" s="5"/>
      <c r="J81" s="5"/>
      <c r="K81" s="5"/>
    </row>
    <row r="82" spans="2:11" ht="120" x14ac:dyDescent="0.25">
      <c r="B82" s="1123"/>
      <c r="C82" s="92"/>
      <c r="D82" s="45" t="s">
        <v>799</v>
      </c>
      <c r="E82" s="5"/>
      <c r="F82" s="5"/>
      <c r="G82" s="5"/>
      <c r="H82" s="5"/>
      <c r="I82" s="5"/>
      <c r="J82" s="5"/>
      <c r="K82" s="5"/>
    </row>
    <row r="83" spans="2:11" ht="84" x14ac:dyDescent="0.25">
      <c r="B83" s="1123"/>
      <c r="C83" s="92"/>
      <c r="D83" s="45" t="s">
        <v>800</v>
      </c>
      <c r="E83" s="5"/>
      <c r="F83" s="5"/>
      <c r="G83" s="5"/>
      <c r="H83" s="5"/>
      <c r="I83" s="5"/>
      <c r="J83" s="5"/>
      <c r="K83" s="5"/>
    </row>
    <row r="84" spans="2:11" ht="72" x14ac:dyDescent="0.25">
      <c r="B84" s="1123"/>
      <c r="C84" s="92"/>
      <c r="D84" s="45" t="s">
        <v>801</v>
      </c>
      <c r="E84" s="5"/>
      <c r="F84" s="5"/>
      <c r="G84" s="5"/>
      <c r="H84" s="5"/>
      <c r="I84" s="5"/>
      <c r="J84" s="5"/>
      <c r="K84" s="5"/>
    </row>
    <row r="85" spans="2:11" ht="192" x14ac:dyDescent="0.25">
      <c r="B85" s="1123"/>
      <c r="C85" s="92"/>
      <c r="D85" s="45" t="s">
        <v>802</v>
      </c>
      <c r="E85" s="5"/>
      <c r="F85" s="5"/>
      <c r="G85" s="5"/>
      <c r="H85" s="5"/>
      <c r="I85" s="5"/>
      <c r="J85" s="5"/>
      <c r="K85" s="5"/>
    </row>
    <row r="86" spans="2:11" ht="108.75" thickBot="1" x14ac:dyDescent="0.3">
      <c r="B86" s="1124"/>
      <c r="C86" s="2"/>
      <c r="D86" s="39" t="s">
        <v>803</v>
      </c>
      <c r="E86" s="5"/>
      <c r="F86" s="5"/>
      <c r="G86" s="5"/>
      <c r="H86" s="5"/>
      <c r="I86" s="5"/>
      <c r="J86" s="5"/>
      <c r="K86" s="5"/>
    </row>
    <row r="87" spans="2:11" ht="24" x14ac:dyDescent="0.25">
      <c r="B87" s="1122" t="s">
        <v>560</v>
      </c>
      <c r="C87" s="92"/>
      <c r="D87" s="52" t="s">
        <v>804</v>
      </c>
      <c r="E87" s="5"/>
      <c r="F87" s="5"/>
      <c r="G87" s="5"/>
      <c r="H87" s="5"/>
      <c r="I87" s="5"/>
      <c r="J87" s="5"/>
      <c r="K87" s="5"/>
    </row>
    <row r="88" spans="2:11" x14ac:dyDescent="0.25">
      <c r="B88" s="1123"/>
      <c r="C88" s="92"/>
      <c r="D88" s="15"/>
      <c r="E88" s="5"/>
      <c r="F88" s="5"/>
      <c r="G88" s="5"/>
      <c r="H88" s="5"/>
      <c r="I88" s="5"/>
      <c r="J88" s="5"/>
      <c r="K88" s="5"/>
    </row>
    <row r="89" spans="2:11" x14ac:dyDescent="0.25">
      <c r="B89" s="1123"/>
      <c r="C89" s="92"/>
      <c r="D89" s="45" t="s">
        <v>561</v>
      </c>
      <c r="E89" s="5"/>
      <c r="F89" s="5"/>
      <c r="G89" s="5"/>
      <c r="H89" s="5"/>
      <c r="I89" s="5"/>
      <c r="J89" s="5"/>
      <c r="K89" s="5"/>
    </row>
    <row r="90" spans="2:11" ht="37.5" x14ac:dyDescent="0.25">
      <c r="B90" s="1123"/>
      <c r="C90" s="92"/>
      <c r="D90" s="45" t="s">
        <v>805</v>
      </c>
      <c r="E90" s="5"/>
      <c r="F90" s="5"/>
      <c r="G90" s="5"/>
      <c r="H90" s="5"/>
      <c r="I90" s="5"/>
      <c r="J90" s="5"/>
      <c r="K90" s="5"/>
    </row>
    <row r="91" spans="2:11" ht="37.5" x14ac:dyDescent="0.25">
      <c r="B91" s="1123"/>
      <c r="C91" s="92"/>
      <c r="D91" s="45" t="s">
        <v>806</v>
      </c>
      <c r="E91" s="5"/>
      <c r="F91" s="5"/>
      <c r="G91" s="5"/>
      <c r="H91" s="5"/>
      <c r="I91" s="5"/>
      <c r="J91" s="5"/>
      <c r="K91" s="5"/>
    </row>
    <row r="92" spans="2:11" ht="37.5" x14ac:dyDescent="0.25">
      <c r="B92" s="1123"/>
      <c r="C92" s="92"/>
      <c r="D92" s="45" t="s">
        <v>807</v>
      </c>
      <c r="E92" s="5"/>
      <c r="F92" s="5"/>
      <c r="G92" s="5"/>
      <c r="H92" s="5"/>
      <c r="I92" s="5"/>
      <c r="J92" s="5"/>
      <c r="K92" s="5"/>
    </row>
    <row r="93" spans="2:11" ht="84" x14ac:dyDescent="0.25">
      <c r="B93" s="1123"/>
      <c r="C93" s="92"/>
      <c r="D93" s="53" t="s">
        <v>728</v>
      </c>
      <c r="E93" s="5"/>
      <c r="F93" s="5"/>
      <c r="G93" s="5"/>
      <c r="H93" s="5"/>
      <c r="I93" s="5"/>
      <c r="J93" s="5"/>
      <c r="K93" s="5"/>
    </row>
    <row r="94" spans="2:11" x14ac:dyDescent="0.25">
      <c r="B94" s="1123"/>
      <c r="C94" s="92"/>
      <c r="D94" s="52" t="s">
        <v>702</v>
      </c>
      <c r="E94" s="5"/>
      <c r="F94" s="5"/>
      <c r="G94" s="5"/>
      <c r="H94" s="5"/>
      <c r="I94" s="5"/>
      <c r="J94" s="5"/>
      <c r="K94" s="5"/>
    </row>
    <row r="95" spans="2:11" ht="36" x14ac:dyDescent="0.25">
      <c r="B95" s="1123"/>
      <c r="C95" s="92"/>
      <c r="D95" s="52" t="s">
        <v>781</v>
      </c>
      <c r="E95" s="5"/>
      <c r="F95" s="5"/>
      <c r="G95" s="5"/>
      <c r="H95" s="5"/>
      <c r="I95" s="5"/>
      <c r="J95" s="5"/>
      <c r="K95" s="5"/>
    </row>
    <row r="96" spans="2:11" x14ac:dyDescent="0.25">
      <c r="B96" s="1123"/>
      <c r="C96" s="92"/>
      <c r="D96" s="15"/>
      <c r="E96" s="5"/>
      <c r="F96" s="5"/>
      <c r="G96" s="5"/>
      <c r="H96" s="5"/>
      <c r="I96" s="5"/>
      <c r="J96" s="5"/>
      <c r="K96" s="5"/>
    </row>
    <row r="97" spans="2:11" x14ac:dyDescent="0.25">
      <c r="B97" s="1123"/>
      <c r="C97" s="92"/>
      <c r="D97" s="45" t="s">
        <v>561</v>
      </c>
      <c r="E97" s="5"/>
      <c r="F97" s="5"/>
      <c r="G97" s="5"/>
      <c r="H97" s="5"/>
      <c r="I97" s="5"/>
      <c r="J97" s="5"/>
      <c r="K97" s="5"/>
    </row>
    <row r="98" spans="2:11" ht="37.5" x14ac:dyDescent="0.25">
      <c r="B98" s="1123"/>
      <c r="C98" s="92"/>
      <c r="D98" s="45" t="s">
        <v>808</v>
      </c>
      <c r="E98" s="5"/>
      <c r="F98" s="5"/>
      <c r="G98" s="5"/>
      <c r="H98" s="5"/>
      <c r="I98" s="5"/>
      <c r="J98" s="5"/>
      <c r="K98" s="5"/>
    </row>
    <row r="99" spans="2:11" ht="62.25" thickBot="1" x14ac:dyDescent="0.3">
      <c r="B99" s="1124"/>
      <c r="C99" s="2"/>
      <c r="D99" s="39" t="s">
        <v>809</v>
      </c>
      <c r="E99" s="5"/>
      <c r="F99" s="5"/>
      <c r="G99" s="5"/>
      <c r="H99" s="5"/>
      <c r="I99" s="5"/>
      <c r="J99" s="5"/>
      <c r="K99" s="5"/>
    </row>
  </sheetData>
  <mergeCells count="28">
    <mergeCell ref="A1:P1"/>
    <mergeCell ref="A2:P2"/>
    <mergeCell ref="A3:P3"/>
    <mergeCell ref="A4:D4"/>
    <mergeCell ref="A5:P5"/>
    <mergeCell ref="B64:E65"/>
    <mergeCell ref="D15:K15"/>
    <mergeCell ref="D20:K20"/>
    <mergeCell ref="D21:K21"/>
    <mergeCell ref="D22:K22"/>
    <mergeCell ref="B15:B19"/>
    <mergeCell ref="B51:B57"/>
    <mergeCell ref="D23:K23"/>
    <mergeCell ref="D38:K38"/>
    <mergeCell ref="D39:K39"/>
    <mergeCell ref="B41:E41"/>
    <mergeCell ref="B42:B48"/>
    <mergeCell ref="B50:E50"/>
    <mergeCell ref="B70:B77"/>
    <mergeCell ref="B78:B79"/>
    <mergeCell ref="D78:D79"/>
    <mergeCell ref="B80:B86"/>
    <mergeCell ref="B87:B99"/>
    <mergeCell ref="B10:D10"/>
    <mergeCell ref="F10:S10"/>
    <mergeCell ref="F11:S11"/>
    <mergeCell ref="E12:R12"/>
    <mergeCell ref="E13:R13"/>
  </mergeCells>
  <conditionalFormatting sqref="F10">
    <cfRule type="notContainsBlanks" dxfId="99" priority="4">
      <formula>LEN(TRIM(F10))&gt;0</formula>
    </cfRule>
  </conditionalFormatting>
  <conditionalFormatting sqref="F11:S11">
    <cfRule type="expression" dxfId="98" priority="2">
      <formula>E11="NO SE REPORTA"</formula>
    </cfRule>
    <cfRule type="expression" dxfId="97" priority="3">
      <formula>E10="NO APLICA"</formula>
    </cfRule>
  </conditionalFormatting>
  <conditionalFormatting sqref="E12:R12">
    <cfRule type="expression" dxfId="96"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155"/>
  <sheetViews>
    <sheetView showGridLines="0" topLeftCell="A103" zoomScale="98" zoomScaleNormal="98" workbookViewId="0">
      <selection activeCell="D10" sqref="D1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127</v>
      </c>
      <c r="B5" s="1091"/>
      <c r="C5" s="1091"/>
      <c r="D5" s="1091"/>
      <c r="E5" s="1091"/>
      <c r="F5" s="1091"/>
      <c r="G5" s="1091"/>
      <c r="H5" s="1091"/>
      <c r="I5" s="1091"/>
      <c r="J5" s="1091"/>
      <c r="K5" s="1091"/>
      <c r="L5" s="1091"/>
      <c r="M5" s="1091"/>
      <c r="N5" s="1091"/>
      <c r="O5" s="1091"/>
      <c r="P5" s="1092"/>
    </row>
    <row r="6" spans="1:21" x14ac:dyDescent="0.25">
      <c r="B6" s="218"/>
      <c r="C6" s="219"/>
      <c r="D6" s="5"/>
      <c r="E6" s="5"/>
      <c r="F6" s="5"/>
      <c r="G6" s="5"/>
      <c r="H6" s="5"/>
      <c r="I6" s="5"/>
      <c r="J6" s="5"/>
      <c r="K6" s="5"/>
    </row>
    <row r="7" spans="1:21" x14ac:dyDescent="0.25">
      <c r="B7" s="1" t="s">
        <v>460</v>
      </c>
      <c r="C7" s="74"/>
      <c r="D7" s="5"/>
      <c r="E7" s="72"/>
      <c r="F7" s="5" t="s">
        <v>461</v>
      </c>
      <c r="G7" s="5"/>
      <c r="H7" s="5"/>
      <c r="I7" s="5"/>
      <c r="J7" s="5"/>
      <c r="K7" s="5"/>
    </row>
    <row r="8" spans="1:21" ht="15.75" thickBot="1" x14ac:dyDescent="0.3">
      <c r="B8" s="73"/>
      <c r="C8" s="75"/>
      <c r="D8" s="5"/>
      <c r="E8" s="16"/>
      <c r="F8" s="5" t="s">
        <v>462</v>
      </c>
      <c r="G8" s="5"/>
      <c r="H8" s="5"/>
      <c r="I8" s="5"/>
      <c r="J8" s="5"/>
      <c r="K8" s="5"/>
    </row>
    <row r="9" spans="1:21" ht="15.75" thickBot="1" x14ac:dyDescent="0.3">
      <c r="B9" s="168" t="s">
        <v>463</v>
      </c>
      <c r="C9" s="205">
        <v>2021</v>
      </c>
      <c r="D9" s="209" t="str">
        <f>IF(E11="NO APLICA","NO APLICA",IF(E12="NO SE REPORTA","SIN INFORMACION",+F96))</f>
        <v>N.A.</v>
      </c>
      <c r="E9" s="206"/>
      <c r="F9" s="5" t="s">
        <v>464</v>
      </c>
      <c r="G9" s="5"/>
      <c r="H9" s="5"/>
      <c r="I9" s="5"/>
      <c r="J9" s="5"/>
      <c r="K9" s="5"/>
    </row>
    <row r="10" spans="1:21" x14ac:dyDescent="0.25">
      <c r="B10" s="351" t="s">
        <v>465</v>
      </c>
      <c r="C10" s="74"/>
      <c r="D10" s="5"/>
      <c r="E10" s="5"/>
      <c r="F10" s="5"/>
      <c r="G10" s="5"/>
      <c r="H10" s="5"/>
      <c r="I10" s="5"/>
      <c r="J10" s="5"/>
      <c r="K10" s="5"/>
    </row>
    <row r="11" spans="1:21" x14ac:dyDescent="0.25">
      <c r="B11" s="1143" t="s">
        <v>466</v>
      </c>
      <c r="C11" s="1143"/>
      <c r="D11" s="1143"/>
      <c r="E11" s="354" t="s">
        <v>467</v>
      </c>
      <c r="F11" s="1150"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151"/>
      <c r="H11" s="1151"/>
      <c r="I11" s="1151"/>
      <c r="J11" s="1151"/>
      <c r="K11" s="1151"/>
      <c r="L11" s="1151"/>
      <c r="M11" s="1151"/>
      <c r="N11" s="1151"/>
      <c r="O11" s="1151"/>
      <c r="P11" s="1151"/>
      <c r="Q11" s="1151"/>
      <c r="R11" s="1151"/>
      <c r="S11" s="1151"/>
      <c r="T11" s="5"/>
      <c r="U11" s="5"/>
    </row>
    <row r="12" spans="1:21" ht="14.45" customHeight="1" x14ac:dyDescent="0.25">
      <c r="B12" s="353"/>
      <c r="C12" s="86"/>
      <c r="D12" s="168" t="str">
        <f>IF(E11="SI APLICA","¿El indicador no se reporta por limitaciones de información disponible? ","")</f>
        <v xml:space="preserve">¿El indicador no se reporta por limitaciones de información disponible? </v>
      </c>
      <c r="E12" s="355" t="s">
        <v>468</v>
      </c>
      <c r="F12" s="1144"/>
      <c r="G12" s="1145"/>
      <c r="H12" s="1145"/>
      <c r="I12" s="1145"/>
      <c r="J12" s="1145"/>
      <c r="K12" s="1145"/>
      <c r="L12" s="1145"/>
      <c r="M12" s="1145"/>
      <c r="N12" s="1145"/>
      <c r="O12" s="1145"/>
      <c r="P12" s="1145"/>
      <c r="Q12" s="1145"/>
      <c r="R12" s="1145"/>
      <c r="S12" s="1145"/>
    </row>
    <row r="13" spans="1:21" ht="23.45" customHeight="1" x14ac:dyDescent="0.25">
      <c r="B13" s="351"/>
      <c r="C13" s="86"/>
      <c r="D13" s="168" t="str">
        <f>IF(E12="SI SE REPORTA","¿Qué programas o proyectos del Plan de Acción están asociados al indicador? ","")</f>
        <v xml:space="preserve">¿Qué programas o proyectos del Plan de Acción están asociados al indicador? </v>
      </c>
      <c r="E13" s="1146" t="s">
        <v>1650</v>
      </c>
      <c r="F13" s="1146"/>
      <c r="G13" s="1146"/>
      <c r="H13" s="1146"/>
      <c r="I13" s="1146"/>
      <c r="J13" s="1146"/>
      <c r="K13" s="1146"/>
      <c r="L13" s="1146"/>
      <c r="M13" s="1146"/>
      <c r="N13" s="1146"/>
      <c r="O13" s="1146"/>
      <c r="P13" s="1146"/>
      <c r="Q13" s="1146"/>
      <c r="R13" s="1146"/>
    </row>
    <row r="14" spans="1:21" ht="29.25" customHeight="1" x14ac:dyDescent="0.25">
      <c r="B14" s="351"/>
      <c r="C14" s="86"/>
      <c r="D14" s="168" t="s">
        <v>469</v>
      </c>
      <c r="E14" s="1147" t="s">
        <v>1651</v>
      </c>
      <c r="F14" s="1148"/>
      <c r="G14" s="1148"/>
      <c r="H14" s="1148"/>
      <c r="I14" s="1148"/>
      <c r="J14" s="1148"/>
      <c r="K14" s="1148"/>
      <c r="L14" s="1148"/>
      <c r="M14" s="1148"/>
      <c r="N14" s="1148"/>
      <c r="O14" s="1148"/>
      <c r="P14" s="1148"/>
      <c r="Q14" s="1148"/>
      <c r="R14" s="1149"/>
    </row>
    <row r="15" spans="1:21" ht="6.95" customHeight="1" thickBot="1" x14ac:dyDescent="0.3">
      <c r="B15" s="351"/>
      <c r="C15" s="74"/>
      <c r="D15" s="5"/>
      <c r="E15" s="5"/>
      <c r="F15" s="5"/>
      <c r="G15" s="5"/>
      <c r="H15" s="5"/>
      <c r="I15" s="5"/>
      <c r="J15" s="5"/>
      <c r="K15" s="5"/>
    </row>
    <row r="16" spans="1:21" ht="15" customHeight="1" thickBot="1" x14ac:dyDescent="0.3">
      <c r="B16" s="1122" t="s">
        <v>470</v>
      </c>
      <c r="C16" s="87"/>
      <c r="D16" s="224" t="s">
        <v>775</v>
      </c>
      <c r="E16" s="225"/>
      <c r="F16" s="225"/>
      <c r="G16" s="225"/>
      <c r="H16" s="225"/>
      <c r="I16" s="225"/>
      <c r="J16" s="62"/>
      <c r="K16" s="5"/>
    </row>
    <row r="17" spans="2:11" x14ac:dyDescent="0.25">
      <c r="B17" s="1123"/>
      <c r="C17" s="1190" t="s">
        <v>424</v>
      </c>
      <c r="D17" s="1194" t="s">
        <v>601</v>
      </c>
      <c r="E17" s="1210" t="s">
        <v>810</v>
      </c>
      <c r="F17" s="1206" t="s">
        <v>811</v>
      </c>
      <c r="G17" s="1210" t="s">
        <v>602</v>
      </c>
      <c r="H17" s="5"/>
      <c r="J17" s="20"/>
      <c r="K17" s="5"/>
    </row>
    <row r="18" spans="2:11" ht="15.75" thickBot="1" x14ac:dyDescent="0.3">
      <c r="B18" s="1123"/>
      <c r="C18" s="1191"/>
      <c r="D18" s="1195"/>
      <c r="E18" s="1211"/>
      <c r="F18" s="1207"/>
      <c r="G18" s="1211"/>
      <c r="H18" s="5"/>
      <c r="J18" s="20"/>
      <c r="K18" s="5"/>
    </row>
    <row r="19" spans="2:11" ht="24.75" thickBot="1" x14ac:dyDescent="0.3">
      <c r="B19" s="1123"/>
      <c r="C19" s="2" t="s">
        <v>603</v>
      </c>
      <c r="D19" s="39" t="s">
        <v>1687</v>
      </c>
      <c r="E19" s="504">
        <v>10</v>
      </c>
      <c r="F19" s="201"/>
      <c r="G19" s="301">
        <f t="shared" ref="G19:G24" si="0">+E19+F19</f>
        <v>10</v>
      </c>
      <c r="H19" s="5"/>
      <c r="J19" s="20"/>
      <c r="K19" s="5"/>
    </row>
    <row r="20" spans="2:11" ht="24.75" thickBot="1" x14ac:dyDescent="0.3">
      <c r="B20" s="1123"/>
      <c r="C20" s="2" t="s">
        <v>605</v>
      </c>
      <c r="D20" s="39" t="s">
        <v>1688</v>
      </c>
      <c r="E20" s="505">
        <v>301393</v>
      </c>
      <c r="F20" s="202"/>
      <c r="G20" s="506">
        <f t="shared" si="0"/>
        <v>301393</v>
      </c>
      <c r="H20" s="5"/>
      <c r="J20" s="20"/>
      <c r="K20" s="5"/>
    </row>
    <row r="21" spans="2:11" ht="36.75" thickBot="1" x14ac:dyDescent="0.3">
      <c r="B21" s="1123"/>
      <c r="C21" s="2" t="s">
        <v>607</v>
      </c>
      <c r="D21" s="39" t="s">
        <v>812</v>
      </c>
      <c r="E21" s="505">
        <v>0</v>
      </c>
      <c r="F21" s="202"/>
      <c r="G21" s="301">
        <f t="shared" si="0"/>
        <v>0</v>
      </c>
      <c r="H21" s="5"/>
      <c r="J21" s="20"/>
      <c r="K21" s="5"/>
    </row>
    <row r="22" spans="2:11" ht="36.75" thickBot="1" x14ac:dyDescent="0.3">
      <c r="B22" s="1123"/>
      <c r="C22" s="2" t="s">
        <v>691</v>
      </c>
      <c r="D22" s="324" t="s">
        <v>813</v>
      </c>
      <c r="E22" s="505">
        <v>0</v>
      </c>
      <c r="F22" s="202"/>
      <c r="G22" s="301">
        <f t="shared" si="0"/>
        <v>0</v>
      </c>
      <c r="H22" s="5"/>
      <c r="J22" s="20"/>
      <c r="K22" s="5"/>
    </row>
    <row r="23" spans="2:11" ht="48.75" thickBot="1" x14ac:dyDescent="0.3">
      <c r="B23" s="1123"/>
      <c r="C23" s="2" t="s">
        <v>693</v>
      </c>
      <c r="D23" s="39" t="s">
        <v>814</v>
      </c>
      <c r="E23" s="504">
        <v>10</v>
      </c>
      <c r="F23" s="201"/>
      <c r="G23" s="506">
        <f t="shared" si="0"/>
        <v>10</v>
      </c>
      <c r="H23" s="5"/>
      <c r="J23" s="20"/>
      <c r="K23" s="5"/>
    </row>
    <row r="24" spans="2:11" ht="48.75" thickBot="1" x14ac:dyDescent="0.3">
      <c r="B24" s="1123"/>
      <c r="C24" s="2" t="s">
        <v>694</v>
      </c>
      <c r="D24" s="39" t="s">
        <v>815</v>
      </c>
      <c r="E24" s="506">
        <f>+E21+E22</f>
        <v>0</v>
      </c>
      <c r="F24" s="503">
        <f>+F21+F22</f>
        <v>0</v>
      </c>
      <c r="G24" s="506">
        <f t="shared" si="0"/>
        <v>0</v>
      </c>
      <c r="H24" s="5"/>
      <c r="J24" s="20"/>
      <c r="K24" s="5"/>
    </row>
    <row r="25" spans="2:11" ht="24" customHeight="1" x14ac:dyDescent="0.25">
      <c r="B25" s="1123"/>
      <c r="C25" s="90"/>
      <c r="D25" s="1208" t="s">
        <v>816</v>
      </c>
      <c r="E25" s="1209"/>
      <c r="F25" s="1209"/>
      <c r="G25" s="1209"/>
      <c r="H25" s="1209"/>
      <c r="I25" s="1209"/>
      <c r="J25" s="20"/>
    </row>
    <row r="26" spans="2:11" x14ac:dyDescent="0.25">
      <c r="B26" s="1123"/>
      <c r="C26" s="90"/>
      <c r="D26" s="267" t="s">
        <v>817</v>
      </c>
      <c r="E26" s="3"/>
      <c r="F26" s="3"/>
      <c r="G26" s="3"/>
      <c r="H26" s="3"/>
      <c r="I26" s="3"/>
      <c r="J26" s="20"/>
    </row>
    <row r="27" spans="2:11" ht="15.75" thickBot="1" x14ac:dyDescent="0.3">
      <c r="B27" s="1123"/>
      <c r="C27" s="90"/>
      <c r="D27" s="1110" t="s">
        <v>818</v>
      </c>
      <c r="E27" s="1111"/>
      <c r="F27" s="1111"/>
      <c r="G27" s="1111"/>
      <c r="H27" s="1111"/>
      <c r="I27" s="1111"/>
      <c r="J27" s="1112"/>
    </row>
    <row r="28" spans="2:11" ht="15.75" thickBot="1" x14ac:dyDescent="0.3">
      <c r="B28" s="1123"/>
      <c r="C28" s="92"/>
      <c r="D28" s="37" t="s">
        <v>601</v>
      </c>
      <c r="E28" s="88" t="s">
        <v>494</v>
      </c>
      <c r="F28" s="88" t="s">
        <v>495</v>
      </c>
      <c r="G28" s="88" t="s">
        <v>496</v>
      </c>
      <c r="H28" s="88" t="s">
        <v>497</v>
      </c>
      <c r="I28" s="37" t="s">
        <v>602</v>
      </c>
      <c r="J28" s="20"/>
    </row>
    <row r="29" spans="2:11" ht="15.75" thickBot="1" x14ac:dyDescent="0.3">
      <c r="B29" s="1123"/>
      <c r="C29" s="92"/>
      <c r="D29" s="38" t="s">
        <v>819</v>
      </c>
      <c r="E29" s="201">
        <v>0</v>
      </c>
      <c r="F29" s="201">
        <v>0</v>
      </c>
      <c r="G29" s="201">
        <v>0</v>
      </c>
      <c r="H29" s="201">
        <v>0</v>
      </c>
      <c r="I29" s="134">
        <f>SUM(E29:H29)</f>
        <v>0</v>
      </c>
      <c r="J29" s="20"/>
    </row>
    <row r="30" spans="2:11" ht="15.75" thickBot="1" x14ac:dyDescent="0.3">
      <c r="B30" s="1123"/>
      <c r="C30" s="92"/>
      <c r="D30" s="38" t="s">
        <v>820</v>
      </c>
      <c r="E30" s="201"/>
      <c r="F30" s="201"/>
      <c r="G30" s="201"/>
      <c r="H30" s="201"/>
      <c r="I30" s="268"/>
      <c r="J30" s="20"/>
    </row>
    <row r="31" spans="2:11" ht="15.75" thickBot="1" x14ac:dyDescent="0.3">
      <c r="B31" s="1123"/>
      <c r="C31" s="92"/>
      <c r="D31" s="38" t="s">
        <v>821</v>
      </c>
      <c r="E31" s="201"/>
      <c r="F31" s="201"/>
      <c r="G31" s="201"/>
      <c r="H31" s="201"/>
      <c r="I31" s="268"/>
      <c r="J31" s="20"/>
    </row>
    <row r="32" spans="2:11" ht="15.75" thickBot="1" x14ac:dyDescent="0.3">
      <c r="B32" s="1123"/>
      <c r="C32" s="92"/>
      <c r="D32" s="38" t="s">
        <v>822</v>
      </c>
      <c r="E32" s="201"/>
      <c r="F32" s="201"/>
      <c r="G32" s="201"/>
      <c r="H32" s="201"/>
      <c r="I32" s="268"/>
      <c r="J32" s="20"/>
    </row>
    <row r="33" spans="2:10" ht="15.75" thickBot="1" x14ac:dyDescent="0.3">
      <c r="B33" s="1123"/>
      <c r="C33" s="92"/>
      <c r="D33" s="38" t="s">
        <v>823</v>
      </c>
      <c r="E33" s="201"/>
      <c r="F33" s="201"/>
      <c r="G33" s="201"/>
      <c r="H33" s="201"/>
      <c r="I33" s="268"/>
      <c r="J33" s="20"/>
    </row>
    <row r="34" spans="2:10" ht="15.75" thickBot="1" x14ac:dyDescent="0.3">
      <c r="B34" s="1123"/>
      <c r="C34" s="92"/>
      <c r="D34" s="38" t="s">
        <v>824</v>
      </c>
      <c r="E34" s="265"/>
      <c r="F34" s="265"/>
      <c r="G34" s="265"/>
      <c r="H34" s="265"/>
      <c r="I34" s="268"/>
      <c r="J34" s="20"/>
    </row>
    <row r="35" spans="2:10" ht="15.75" thickBot="1" x14ac:dyDescent="0.3">
      <c r="B35" s="1123"/>
      <c r="C35" s="92"/>
      <c r="D35" s="38" t="s">
        <v>602</v>
      </c>
      <c r="E35" s="134">
        <f>SUM(E30:E34)</f>
        <v>0</v>
      </c>
      <c r="F35" s="134">
        <f>SUM(F30:F34)</f>
        <v>0</v>
      </c>
      <c r="G35" s="134">
        <f>SUM(G30:G34)</f>
        <v>0</v>
      </c>
      <c r="H35" s="134">
        <f>SUM(H30:H34)</f>
        <v>0</v>
      </c>
      <c r="I35" s="268"/>
      <c r="J35" s="20"/>
    </row>
    <row r="36" spans="2:10" x14ac:dyDescent="0.25">
      <c r="B36" s="1123"/>
      <c r="C36" s="90"/>
      <c r="D36" s="1110" t="s">
        <v>825</v>
      </c>
      <c r="E36" s="1111"/>
      <c r="F36" s="1111"/>
      <c r="G36" s="1111"/>
      <c r="H36" s="1111"/>
      <c r="I36" s="1111"/>
      <c r="J36" s="1112"/>
    </row>
    <row r="37" spans="2:10" x14ac:dyDescent="0.25">
      <c r="B37" s="1123"/>
      <c r="C37" s="90"/>
      <c r="D37" s="1110" t="s">
        <v>826</v>
      </c>
      <c r="E37" s="1111"/>
      <c r="F37" s="1111"/>
      <c r="G37" s="1111"/>
      <c r="H37" s="1111"/>
      <c r="I37" s="1111"/>
      <c r="J37" s="1112"/>
    </row>
    <row r="38" spans="2:10" ht="15.75" thickBot="1" x14ac:dyDescent="0.3">
      <c r="B38" s="1123"/>
      <c r="C38" s="90"/>
      <c r="D38" s="1107" t="s">
        <v>827</v>
      </c>
      <c r="E38" s="1108"/>
      <c r="F38" s="1108"/>
      <c r="G38" s="1108"/>
      <c r="H38" s="1108"/>
      <c r="I38" s="1108"/>
      <c r="J38" s="1109"/>
    </row>
    <row r="39" spans="2:10" ht="15.75" thickBot="1" x14ac:dyDescent="0.3">
      <c r="B39" s="1123"/>
      <c r="C39" s="92"/>
      <c r="D39" s="37" t="s">
        <v>601</v>
      </c>
      <c r="E39" s="88" t="s">
        <v>494</v>
      </c>
      <c r="F39" s="88" t="s">
        <v>495</v>
      </c>
      <c r="G39" s="88" t="s">
        <v>496</v>
      </c>
      <c r="H39" s="88" t="s">
        <v>497</v>
      </c>
      <c r="I39" s="37" t="s">
        <v>602</v>
      </c>
      <c r="J39" s="20"/>
    </row>
    <row r="40" spans="2:10" ht="15.75" thickBot="1" x14ac:dyDescent="0.3">
      <c r="B40" s="1123"/>
      <c r="C40" s="92"/>
      <c r="D40" s="38" t="s">
        <v>819</v>
      </c>
      <c r="E40" s="202">
        <v>0</v>
      </c>
      <c r="F40" s="202">
        <v>0</v>
      </c>
      <c r="G40" s="202">
        <v>0</v>
      </c>
      <c r="H40" s="202">
        <v>0</v>
      </c>
      <c r="I40" s="134">
        <f>SUM(E40:H40)</f>
        <v>0</v>
      </c>
      <c r="J40" s="20"/>
    </row>
    <row r="41" spans="2:10" ht="15.75" thickBot="1" x14ac:dyDescent="0.3">
      <c r="B41" s="1123"/>
      <c r="C41" s="92"/>
      <c r="D41" s="38" t="s">
        <v>820</v>
      </c>
      <c r="E41" s="202"/>
      <c r="F41" s="202"/>
      <c r="G41" s="202"/>
      <c r="H41" s="202"/>
      <c r="I41" s="269"/>
      <c r="J41" s="20"/>
    </row>
    <row r="42" spans="2:10" ht="15.75" thickBot="1" x14ac:dyDescent="0.3">
      <c r="B42" s="1123"/>
      <c r="C42" s="92"/>
      <c r="D42" s="38" t="s">
        <v>821</v>
      </c>
      <c r="E42" s="202"/>
      <c r="F42" s="202"/>
      <c r="G42" s="202"/>
      <c r="H42" s="202"/>
      <c r="I42" s="269"/>
      <c r="J42" s="20"/>
    </row>
    <row r="43" spans="2:10" ht="15.75" thickBot="1" x14ac:dyDescent="0.3">
      <c r="B43" s="1123"/>
      <c r="C43" s="92"/>
      <c r="D43" s="38" t="s">
        <v>822</v>
      </c>
      <c r="E43" s="202"/>
      <c r="F43" s="202"/>
      <c r="G43" s="202"/>
      <c r="H43" s="202"/>
      <c r="I43" s="269"/>
      <c r="J43" s="20"/>
    </row>
    <row r="44" spans="2:10" ht="15.75" thickBot="1" x14ac:dyDescent="0.3">
      <c r="B44" s="1123"/>
      <c r="C44" s="92"/>
      <c r="D44" s="38" t="s">
        <v>823</v>
      </c>
      <c r="E44" s="202"/>
      <c r="F44" s="202"/>
      <c r="G44" s="202"/>
      <c r="H44" s="202"/>
      <c r="I44" s="269"/>
      <c r="J44" s="20"/>
    </row>
    <row r="45" spans="2:10" ht="15.75" thickBot="1" x14ac:dyDescent="0.3">
      <c r="B45" s="1123"/>
      <c r="C45" s="92"/>
      <c r="D45" s="38" t="s">
        <v>824</v>
      </c>
      <c r="E45" s="202"/>
      <c r="F45" s="202"/>
      <c r="G45" s="202"/>
      <c r="H45" s="202"/>
      <c r="I45" s="269"/>
      <c r="J45" s="20"/>
    </row>
    <row r="46" spans="2:10" ht="15.75" thickBot="1" x14ac:dyDescent="0.3">
      <c r="B46" s="1123"/>
      <c r="C46" s="92"/>
      <c r="D46" s="38" t="s">
        <v>602</v>
      </c>
      <c r="E46" s="134">
        <f>SUM(E41:E45)</f>
        <v>0</v>
      </c>
      <c r="F46" s="134">
        <f>SUM(F41:F45)</f>
        <v>0</v>
      </c>
      <c r="G46" s="134">
        <f>SUM(G41:G45)</f>
        <v>0</v>
      </c>
      <c r="H46" s="134">
        <f>SUM(H41:H45)</f>
        <v>0</v>
      </c>
      <c r="I46" s="269"/>
      <c r="J46" s="20"/>
    </row>
    <row r="47" spans="2:10" x14ac:dyDescent="0.25">
      <c r="B47" s="1123"/>
      <c r="C47" s="90"/>
      <c r="D47" s="1110" t="s">
        <v>828</v>
      </c>
      <c r="E47" s="1111"/>
      <c r="F47" s="1111"/>
      <c r="G47" s="1111"/>
      <c r="H47" s="1111"/>
      <c r="I47" s="1111"/>
      <c r="J47" s="1112"/>
    </row>
    <row r="48" spans="2:10" x14ac:dyDescent="0.25">
      <c r="B48" s="1123"/>
      <c r="C48" s="90"/>
      <c r="D48" s="1110" t="s">
        <v>829</v>
      </c>
      <c r="E48" s="1111"/>
      <c r="F48" s="1111"/>
      <c r="G48" s="1111"/>
      <c r="H48" s="1111"/>
      <c r="I48" s="1111"/>
      <c r="J48" s="1112"/>
    </row>
    <row r="49" spans="2:10" x14ac:dyDescent="0.25">
      <c r="B49" s="1123"/>
      <c r="C49" s="90"/>
      <c r="D49" s="1107" t="s">
        <v>830</v>
      </c>
      <c r="E49" s="1108"/>
      <c r="F49" s="1108"/>
      <c r="G49" s="1108"/>
      <c r="H49" s="1108"/>
      <c r="I49" s="1108"/>
      <c r="J49" s="1109"/>
    </row>
    <row r="50" spans="2:10" ht="15.75" thickBot="1" x14ac:dyDescent="0.3">
      <c r="B50" s="1123"/>
      <c r="C50" s="90"/>
      <c r="D50" s="1110" t="s">
        <v>818</v>
      </c>
      <c r="E50" s="1111"/>
      <c r="F50" s="1111"/>
      <c r="G50" s="1111"/>
      <c r="H50" s="1111"/>
      <c r="I50" s="1111"/>
      <c r="J50" s="1112"/>
    </row>
    <row r="51" spans="2:10" ht="15.75" thickBot="1" x14ac:dyDescent="0.3">
      <c r="B51" s="1123"/>
      <c r="C51" s="92"/>
      <c r="D51" s="37" t="s">
        <v>601</v>
      </c>
      <c r="E51" s="37" t="s">
        <v>494</v>
      </c>
      <c r="F51" s="37" t="s">
        <v>495</v>
      </c>
      <c r="G51" s="37" t="s">
        <v>496</v>
      </c>
      <c r="H51" s="37" t="s">
        <v>497</v>
      </c>
      <c r="I51" s="37" t="s">
        <v>602</v>
      </c>
      <c r="J51" s="20"/>
    </row>
    <row r="52" spans="2:10" ht="15.75" thickBot="1" x14ac:dyDescent="0.3">
      <c r="B52" s="1123"/>
      <c r="C52" s="92"/>
      <c r="D52" s="38" t="s">
        <v>819</v>
      </c>
      <c r="E52" s="507">
        <v>0</v>
      </c>
      <c r="F52" s="507">
        <v>0</v>
      </c>
      <c r="G52" s="507">
        <v>0</v>
      </c>
      <c r="H52" s="507">
        <v>0</v>
      </c>
      <c r="I52" s="508">
        <f>SUM(E52:H52)</f>
        <v>0</v>
      </c>
      <c r="J52" s="20"/>
    </row>
    <row r="53" spans="2:10" ht="15.75" thickBot="1" x14ac:dyDescent="0.3">
      <c r="B53" s="1123"/>
      <c r="C53" s="92"/>
      <c r="D53" s="38" t="s">
        <v>820</v>
      </c>
      <c r="E53" s="6"/>
      <c r="F53" s="6"/>
      <c r="G53" s="6"/>
      <c r="H53" s="6"/>
      <c r="I53" s="270"/>
      <c r="J53" s="20"/>
    </row>
    <row r="54" spans="2:10" ht="15.75" thickBot="1" x14ac:dyDescent="0.3">
      <c r="B54" s="1123"/>
      <c r="C54" s="92"/>
      <c r="D54" s="38" t="s">
        <v>821</v>
      </c>
      <c r="E54" s="6"/>
      <c r="F54" s="6"/>
      <c r="G54" s="6"/>
      <c r="H54" s="6"/>
      <c r="I54" s="270"/>
      <c r="J54" s="20"/>
    </row>
    <row r="55" spans="2:10" ht="15.75" thickBot="1" x14ac:dyDescent="0.3">
      <c r="B55" s="1123"/>
      <c r="C55" s="92"/>
      <c r="D55" s="38" t="s">
        <v>822</v>
      </c>
      <c r="E55" s="6"/>
      <c r="F55" s="6"/>
      <c r="G55" s="6"/>
      <c r="H55" s="6"/>
      <c r="I55" s="270"/>
      <c r="J55" s="20"/>
    </row>
    <row r="56" spans="2:10" ht="15.75" thickBot="1" x14ac:dyDescent="0.3">
      <c r="B56" s="1123"/>
      <c r="C56" s="92"/>
      <c r="D56" s="38" t="s">
        <v>823</v>
      </c>
      <c r="E56" s="6"/>
      <c r="F56" s="6"/>
      <c r="G56" s="6"/>
      <c r="H56" s="6"/>
      <c r="I56" s="270"/>
      <c r="J56" s="20"/>
    </row>
    <row r="57" spans="2:10" ht="15.75" thickBot="1" x14ac:dyDescent="0.3">
      <c r="B57" s="1123"/>
      <c r="C57" s="92"/>
      <c r="D57" s="38" t="s">
        <v>824</v>
      </c>
      <c r="E57" s="266"/>
      <c r="F57" s="266"/>
      <c r="G57" s="266"/>
      <c r="H57" s="266"/>
      <c r="I57" s="270"/>
      <c r="J57" s="20"/>
    </row>
    <row r="58" spans="2:10" ht="15.75" thickBot="1" x14ac:dyDescent="0.3">
      <c r="B58" s="1123"/>
      <c r="C58" s="92"/>
      <c r="D58" s="38" t="s">
        <v>602</v>
      </c>
      <c r="E58" s="134">
        <f>SUM(E53:E57)</f>
        <v>0</v>
      </c>
      <c r="F58" s="134">
        <f>SUM(F53:F57)</f>
        <v>0</v>
      </c>
      <c r="G58" s="134">
        <f>SUM(G53:G57)</f>
        <v>0</v>
      </c>
      <c r="H58" s="134">
        <f>SUM(H53:H57)</f>
        <v>0</v>
      </c>
      <c r="I58" s="270"/>
      <c r="J58" s="20"/>
    </row>
    <row r="59" spans="2:10" x14ac:dyDescent="0.25">
      <c r="B59" s="1123"/>
      <c r="C59" s="90"/>
      <c r="D59" s="1110" t="s">
        <v>825</v>
      </c>
      <c r="E59" s="1111"/>
      <c r="F59" s="1111"/>
      <c r="G59" s="1111"/>
      <c r="H59" s="1111"/>
      <c r="I59" s="1111"/>
      <c r="J59" s="1112"/>
    </row>
    <row r="60" spans="2:10" x14ac:dyDescent="0.25">
      <c r="B60" s="1123"/>
      <c r="C60" s="90"/>
      <c r="D60" s="1110" t="s">
        <v>826</v>
      </c>
      <c r="E60" s="1111"/>
      <c r="F60" s="1111"/>
      <c r="G60" s="1111"/>
      <c r="H60" s="1111"/>
      <c r="I60" s="1111"/>
      <c r="J60" s="1112"/>
    </row>
    <row r="61" spans="2:10" ht="15.75" thickBot="1" x14ac:dyDescent="0.3">
      <c r="B61" s="1123"/>
      <c r="C61" s="90"/>
      <c r="D61" s="1107" t="s">
        <v>827</v>
      </c>
      <c r="E61" s="1108"/>
      <c r="F61" s="1108"/>
      <c r="G61" s="1108"/>
      <c r="H61" s="1108"/>
      <c r="I61" s="1108"/>
      <c r="J61" s="1109"/>
    </row>
    <row r="62" spans="2:10" ht="15.75" thickBot="1" x14ac:dyDescent="0.3">
      <c r="B62" s="1123"/>
      <c r="C62" s="92"/>
      <c r="D62" s="37" t="s">
        <v>601</v>
      </c>
      <c r="E62" s="88" t="s">
        <v>494</v>
      </c>
      <c r="F62" s="88" t="s">
        <v>495</v>
      </c>
      <c r="G62" s="88" t="s">
        <v>496</v>
      </c>
      <c r="H62" s="88" t="s">
        <v>497</v>
      </c>
      <c r="I62" s="37" t="s">
        <v>602</v>
      </c>
      <c r="J62" s="20"/>
    </row>
    <row r="63" spans="2:10" ht="15.75" thickBot="1" x14ac:dyDescent="0.3">
      <c r="B63" s="1123"/>
      <c r="C63" s="92"/>
      <c r="D63" s="38" t="s">
        <v>819</v>
      </c>
      <c r="E63" s="511">
        <v>0</v>
      </c>
      <c r="F63" s="511">
        <v>0</v>
      </c>
      <c r="G63" s="511">
        <v>0</v>
      </c>
      <c r="H63" s="511">
        <v>0</v>
      </c>
      <c r="I63" s="510">
        <f>SUM(E63:H63)</f>
        <v>0</v>
      </c>
      <c r="J63" s="20"/>
    </row>
    <row r="64" spans="2:10" ht="15.75" thickBot="1" x14ac:dyDescent="0.3">
      <c r="B64" s="1123"/>
      <c r="C64" s="92"/>
      <c r="D64" s="38" t="s">
        <v>820</v>
      </c>
      <c r="E64" s="183"/>
      <c r="F64" s="183"/>
      <c r="G64" s="183"/>
      <c r="H64" s="183"/>
      <c r="I64" s="270"/>
      <c r="J64" s="20"/>
    </row>
    <row r="65" spans="2:11" ht="15.75" thickBot="1" x14ac:dyDescent="0.3">
      <c r="B65" s="1123"/>
      <c r="C65" s="92"/>
      <c r="D65" s="38" t="s">
        <v>821</v>
      </c>
      <c r="E65" s="183"/>
      <c r="F65" s="183"/>
      <c r="G65" s="183"/>
      <c r="H65" s="183"/>
      <c r="I65" s="270"/>
      <c r="J65" s="20"/>
    </row>
    <row r="66" spans="2:11" ht="15.75" thickBot="1" x14ac:dyDescent="0.3">
      <c r="B66" s="1123"/>
      <c r="C66" s="92"/>
      <c r="D66" s="38" t="s">
        <v>822</v>
      </c>
      <c r="E66" s="183"/>
      <c r="F66" s="183"/>
      <c r="G66" s="183"/>
      <c r="H66" s="183"/>
      <c r="I66" s="270"/>
      <c r="J66" s="20"/>
    </row>
    <row r="67" spans="2:11" ht="15.75" thickBot="1" x14ac:dyDescent="0.3">
      <c r="B67" s="1123"/>
      <c r="C67" s="92"/>
      <c r="D67" s="38" t="s">
        <v>823</v>
      </c>
      <c r="E67" s="183"/>
      <c r="F67" s="183"/>
      <c r="G67" s="183"/>
      <c r="H67" s="183"/>
      <c r="I67" s="270"/>
      <c r="J67" s="20"/>
    </row>
    <row r="68" spans="2:11" ht="15.75" thickBot="1" x14ac:dyDescent="0.3">
      <c r="B68" s="1123"/>
      <c r="C68" s="92"/>
      <c r="D68" s="38" t="s">
        <v>831</v>
      </c>
      <c r="E68" s="183"/>
      <c r="F68" s="183"/>
      <c r="G68" s="183"/>
      <c r="H68" s="183"/>
      <c r="I68" s="270"/>
      <c r="J68" s="20"/>
    </row>
    <row r="69" spans="2:11" ht="15.75" thickBot="1" x14ac:dyDescent="0.3">
      <c r="B69" s="1123"/>
      <c r="C69" s="92"/>
      <c r="D69" s="38" t="s">
        <v>602</v>
      </c>
      <c r="E69" s="134">
        <f>SUM(E64:E68)</f>
        <v>0</v>
      </c>
      <c r="F69" s="134">
        <f>SUM(F64:F68)</f>
        <v>0</v>
      </c>
      <c r="G69" s="134">
        <f>SUM(G64:G68)</f>
        <v>0</v>
      </c>
      <c r="H69" s="134">
        <f>SUM(H64:H68)</f>
        <v>0</v>
      </c>
      <c r="I69" s="270"/>
      <c r="J69" s="20"/>
    </row>
    <row r="70" spans="2:11" x14ac:dyDescent="0.25">
      <c r="B70" s="1123"/>
      <c r="C70" s="90"/>
      <c r="D70" s="1110" t="s">
        <v>828</v>
      </c>
      <c r="E70" s="1111"/>
      <c r="F70" s="1111"/>
      <c r="G70" s="1111"/>
      <c r="H70" s="1111"/>
      <c r="I70" s="1111"/>
      <c r="J70" s="1112"/>
    </row>
    <row r="71" spans="2:11" x14ac:dyDescent="0.25">
      <c r="B71" s="1123"/>
      <c r="C71" s="90"/>
      <c r="D71" s="1110" t="s">
        <v>829</v>
      </c>
      <c r="E71" s="1111"/>
      <c r="F71" s="1111"/>
      <c r="G71" s="1111"/>
      <c r="H71" s="1111"/>
      <c r="I71" s="1111"/>
      <c r="J71" s="1112"/>
    </row>
    <row r="72" spans="2:11" ht="15.75" thickBot="1" x14ac:dyDescent="0.3">
      <c r="B72" s="1123"/>
      <c r="C72" s="90"/>
      <c r="D72" s="1101" t="s">
        <v>832</v>
      </c>
      <c r="E72" s="1102"/>
      <c r="F72" s="1102"/>
      <c r="G72" s="1102"/>
      <c r="H72" s="1102"/>
      <c r="I72" s="1102"/>
      <c r="J72" s="1103"/>
    </row>
    <row r="73" spans="2:11" ht="33" customHeight="1" x14ac:dyDescent="0.25">
      <c r="B73" s="1123"/>
      <c r="C73" s="92"/>
      <c r="D73" s="1106" t="s">
        <v>833</v>
      </c>
      <c r="E73" s="1122" t="s">
        <v>834</v>
      </c>
      <c r="F73" s="1122" t="s">
        <v>835</v>
      </c>
      <c r="G73" s="1122" t="s">
        <v>836</v>
      </c>
      <c r="H73" s="1122" t="s">
        <v>837</v>
      </c>
      <c r="I73" s="1122" t="s">
        <v>838</v>
      </c>
      <c r="J73" s="62" t="s">
        <v>839</v>
      </c>
      <c r="K73" s="5"/>
    </row>
    <row r="74" spans="2:11" ht="24.75" thickBot="1" x14ac:dyDescent="0.3">
      <c r="B74" s="1123"/>
      <c r="C74" s="92"/>
      <c r="D74" s="1136"/>
      <c r="E74" s="1124"/>
      <c r="F74" s="1124"/>
      <c r="G74" s="1124"/>
      <c r="H74" s="1124"/>
      <c r="I74" s="1124"/>
      <c r="J74" s="39" t="s">
        <v>840</v>
      </c>
      <c r="K74" s="5"/>
    </row>
    <row r="75" spans="2:11" ht="15.75" thickBot="1" x14ac:dyDescent="0.3">
      <c r="B75" s="1123"/>
      <c r="C75" s="92"/>
      <c r="D75" s="28"/>
      <c r="E75" s="28"/>
      <c r="F75" s="28"/>
      <c r="G75" s="183"/>
      <c r="H75" s="183"/>
      <c r="I75" s="28"/>
      <c r="J75" s="28"/>
      <c r="K75" s="5"/>
    </row>
    <row r="76" spans="2:11" ht="15.75" thickBot="1" x14ac:dyDescent="0.3">
      <c r="B76" s="1123"/>
      <c r="C76" s="92"/>
      <c r="D76" s="28"/>
      <c r="E76" s="28"/>
      <c r="F76" s="28"/>
      <c r="G76" s="183"/>
      <c r="H76" s="183"/>
      <c r="I76" s="28"/>
      <c r="J76" s="28"/>
      <c r="K76" s="5"/>
    </row>
    <row r="77" spans="2:11" ht="15.75" thickBot="1" x14ac:dyDescent="0.3">
      <c r="B77" s="1123"/>
      <c r="C77" s="92"/>
      <c r="D77" s="28"/>
      <c r="E77" s="28"/>
      <c r="F77" s="28"/>
      <c r="G77" s="183"/>
      <c r="H77" s="183"/>
      <c r="I77" s="28"/>
      <c r="J77" s="28"/>
      <c r="K77" s="5"/>
    </row>
    <row r="78" spans="2:11" ht="15.75" thickBot="1" x14ac:dyDescent="0.3">
      <c r="B78" s="1123"/>
      <c r="C78" s="92"/>
      <c r="D78" s="28"/>
      <c r="E78" s="28"/>
      <c r="F78" s="28"/>
      <c r="G78" s="183"/>
      <c r="H78" s="183"/>
      <c r="I78" s="28"/>
      <c r="J78" s="28"/>
      <c r="K78" s="5"/>
    </row>
    <row r="79" spans="2:11" ht="15.75" thickBot="1" x14ac:dyDescent="0.3">
      <c r="B79" s="1123"/>
      <c r="C79" s="92"/>
      <c r="D79" s="28"/>
      <c r="E79" s="28"/>
      <c r="F79" s="28"/>
      <c r="G79" s="183"/>
      <c r="H79" s="183"/>
      <c r="I79" s="28"/>
      <c r="J79" s="28"/>
      <c r="K79" s="5"/>
    </row>
    <row r="80" spans="2:11" ht="15.75" thickBot="1" x14ac:dyDescent="0.3">
      <c r="B80" s="1123"/>
      <c r="C80" s="92"/>
      <c r="D80" s="28"/>
      <c r="E80" s="28"/>
      <c r="F80" s="28"/>
      <c r="G80" s="183"/>
      <c r="H80" s="183"/>
      <c r="I80" s="28"/>
      <c r="J80" s="28"/>
      <c r="K80" s="5"/>
    </row>
    <row r="81" spans="2:11" ht="15.75" thickBot="1" x14ac:dyDescent="0.3">
      <c r="B81" s="1123"/>
      <c r="C81" s="92"/>
      <c r="D81" s="28"/>
      <c r="E81" s="28"/>
      <c r="F81" s="28"/>
      <c r="G81" s="183"/>
      <c r="H81" s="183"/>
      <c r="I81" s="28"/>
      <c r="J81" s="28"/>
      <c r="K81" s="5"/>
    </row>
    <row r="82" spans="2:11" ht="15.75" thickBot="1" x14ac:dyDescent="0.3">
      <c r="B82" s="1123"/>
      <c r="C82" s="92"/>
      <c r="D82" s="28"/>
      <c r="E82" s="28"/>
      <c r="F82" s="28"/>
      <c r="G82" s="183"/>
      <c r="H82" s="183"/>
      <c r="I82" s="28"/>
      <c r="J82" s="28"/>
      <c r="K82" s="5"/>
    </row>
    <row r="83" spans="2:11" ht="15.75" thickBot="1" x14ac:dyDescent="0.3">
      <c r="B83" s="1123"/>
      <c r="C83" s="92"/>
      <c r="D83" s="28"/>
      <c r="E83" s="28"/>
      <c r="F83" s="28"/>
      <c r="G83" s="183"/>
      <c r="H83" s="183"/>
      <c r="I83" s="28"/>
      <c r="J83" s="28"/>
      <c r="K83" s="5"/>
    </row>
    <row r="84" spans="2:11" ht="15.75" thickBot="1" x14ac:dyDescent="0.3">
      <c r="B84" s="1123"/>
      <c r="C84" s="92"/>
      <c r="D84" s="28"/>
      <c r="E84" s="28"/>
      <c r="F84" s="28"/>
      <c r="G84" s="183"/>
      <c r="H84" s="183"/>
      <c r="I84" s="28"/>
      <c r="J84" s="28"/>
      <c r="K84" s="5"/>
    </row>
    <row r="85" spans="2:11" ht="15.75" thickBot="1" x14ac:dyDescent="0.3">
      <c r="B85" s="1123"/>
      <c r="C85" s="92"/>
      <c r="D85" s="28"/>
      <c r="E85" s="28"/>
      <c r="F85" s="28"/>
      <c r="G85" s="183"/>
      <c r="H85" s="183"/>
      <c r="I85" s="28"/>
      <c r="J85" s="28"/>
      <c r="K85" s="5"/>
    </row>
    <row r="86" spans="2:11" ht="15.75" thickBot="1" x14ac:dyDescent="0.3">
      <c r="B86" s="1123"/>
      <c r="C86" s="92"/>
      <c r="D86" s="28"/>
      <c r="E86" s="28"/>
      <c r="F86" s="28"/>
      <c r="G86" s="183"/>
      <c r="H86" s="183"/>
      <c r="I86" s="28"/>
      <c r="J86" s="28"/>
      <c r="K86" s="5"/>
    </row>
    <row r="87" spans="2:11" ht="15.75" thickBot="1" x14ac:dyDescent="0.3">
      <c r="B87" s="1123"/>
      <c r="C87" s="92"/>
      <c r="D87" s="28"/>
      <c r="E87" s="28"/>
      <c r="F87" s="28"/>
      <c r="G87" s="183"/>
      <c r="H87" s="183"/>
      <c r="I87" s="28"/>
      <c r="J87" s="28"/>
      <c r="K87" s="5"/>
    </row>
    <row r="88" spans="2:11" ht="15.75" thickBot="1" x14ac:dyDescent="0.3">
      <c r="B88" s="1123"/>
      <c r="C88" s="92"/>
      <c r="D88" s="28"/>
      <c r="E88" s="28"/>
      <c r="F88" s="28"/>
      <c r="G88" s="183"/>
      <c r="H88" s="183"/>
      <c r="I88" s="28"/>
      <c r="J88" s="28"/>
      <c r="K88" s="5"/>
    </row>
    <row r="89" spans="2:11" x14ac:dyDescent="0.25">
      <c r="B89" s="1123"/>
      <c r="C89" s="90"/>
      <c r="D89" s="1104" t="s">
        <v>841</v>
      </c>
      <c r="E89" s="1105"/>
      <c r="F89" s="1105"/>
      <c r="G89" s="1105"/>
      <c r="H89" s="1105"/>
      <c r="I89" s="1105"/>
      <c r="J89" s="1106"/>
      <c r="K89" s="5"/>
    </row>
    <row r="90" spans="2:11" ht="15.75" thickBot="1" x14ac:dyDescent="0.3">
      <c r="B90" s="1123"/>
      <c r="C90" s="90"/>
      <c r="D90" s="1134" t="s">
        <v>842</v>
      </c>
      <c r="E90" s="1135"/>
      <c r="F90" s="1135"/>
      <c r="G90" s="1135"/>
      <c r="H90" s="1135"/>
      <c r="I90" s="1135"/>
      <c r="J90" s="1136"/>
      <c r="K90" s="5"/>
    </row>
    <row r="91" spans="2:11" x14ac:dyDescent="0.25">
      <c r="B91" s="1123"/>
      <c r="C91" s="90"/>
      <c r="D91" s="227"/>
      <c r="E91" s="128"/>
      <c r="F91" s="128"/>
      <c r="G91" s="128"/>
      <c r="H91" s="128"/>
      <c r="I91" s="128"/>
      <c r="J91" s="45"/>
      <c r="K91" s="5"/>
    </row>
    <row r="92" spans="2:11" ht="15.75" thickBot="1" x14ac:dyDescent="0.3">
      <c r="B92" s="1123"/>
      <c r="C92" s="90"/>
      <c r="D92" s="227" t="s">
        <v>843</v>
      </c>
      <c r="E92" s="128"/>
      <c r="F92" s="128"/>
      <c r="G92" s="128"/>
      <c r="H92" s="128"/>
      <c r="I92" s="128"/>
      <c r="J92" s="45"/>
      <c r="K92" s="5"/>
    </row>
    <row r="93" spans="2:11" x14ac:dyDescent="0.25">
      <c r="B93" s="1123"/>
      <c r="C93" s="90"/>
      <c r="D93" s="271" t="s">
        <v>601</v>
      </c>
      <c r="E93" s="512" t="s">
        <v>494</v>
      </c>
      <c r="F93" s="512" t="s">
        <v>495</v>
      </c>
      <c r="G93" s="512" t="s">
        <v>496</v>
      </c>
      <c r="H93" s="512" t="s">
        <v>497</v>
      </c>
      <c r="I93" s="513" t="s">
        <v>602</v>
      </c>
      <c r="J93" s="45"/>
      <c r="K93" s="5"/>
    </row>
    <row r="94" spans="2:11" x14ac:dyDescent="0.25">
      <c r="B94" s="1123"/>
      <c r="C94" s="90"/>
      <c r="D94" s="272" t="s">
        <v>844</v>
      </c>
      <c r="E94" s="273">
        <f>+E63+E40</f>
        <v>0</v>
      </c>
      <c r="F94" s="273">
        <f>+F63+F40</f>
        <v>0</v>
      </c>
      <c r="G94" s="273">
        <f>+G63+G40</f>
        <v>0</v>
      </c>
      <c r="H94" s="273">
        <f>+H63+H40</f>
        <v>0</v>
      </c>
      <c r="I94" s="274">
        <f>SUM(E94:H94)</f>
        <v>0</v>
      </c>
      <c r="J94" s="45"/>
      <c r="K94" s="5"/>
    </row>
    <row r="95" spans="2:11" ht="36" x14ac:dyDescent="0.25">
      <c r="B95" s="1123"/>
      <c r="C95" s="90"/>
      <c r="D95" s="275" t="s">
        <v>845</v>
      </c>
      <c r="E95" s="273">
        <f>+E68+E45</f>
        <v>0</v>
      </c>
      <c r="F95" s="273">
        <f>+F68+F45</f>
        <v>0</v>
      </c>
      <c r="G95" s="273">
        <f>+G68+G45</f>
        <v>0</v>
      </c>
      <c r="H95" s="273">
        <f>+H68+H45</f>
        <v>0</v>
      </c>
      <c r="I95" s="274">
        <f>SUM(E95:H95)</f>
        <v>0</v>
      </c>
      <c r="J95" s="45"/>
      <c r="K95" s="5"/>
    </row>
    <row r="96" spans="2:11" ht="48.75" thickBot="1" x14ac:dyDescent="0.3">
      <c r="B96" s="1123"/>
      <c r="C96" s="90"/>
      <c r="D96" s="275" t="s">
        <v>127</v>
      </c>
      <c r="E96" s="276" t="str">
        <f>IFERROR(E95/E94,"N.A.")</f>
        <v>N.A.</v>
      </c>
      <c r="F96" s="276" t="str">
        <f>IFERROR(F95/F94,"N.A.")</f>
        <v>N.A.</v>
      </c>
      <c r="G96" s="276" t="str">
        <f>IFERROR(G95/G94,"N.A.")</f>
        <v>N.A.</v>
      </c>
      <c r="H96" s="276" t="str">
        <f>IFERROR(H95/H94,"N.A.")</f>
        <v>N.A.</v>
      </c>
      <c r="I96" s="276" t="str">
        <f>IFERROR(I95/I94,"N.A.")</f>
        <v>N.A.</v>
      </c>
      <c r="J96" s="45"/>
      <c r="K96" s="5"/>
    </row>
    <row r="97" spans="2:11" ht="24" customHeight="1" thickBot="1" x14ac:dyDescent="0.3">
      <c r="B97" s="1124"/>
      <c r="C97" s="91"/>
      <c r="J97" s="45"/>
      <c r="K97" s="5"/>
    </row>
    <row r="98" spans="2:11" ht="24" customHeight="1" thickBot="1" x14ac:dyDescent="0.3">
      <c r="B98" s="46" t="s">
        <v>509</v>
      </c>
      <c r="C98" s="91"/>
      <c r="D98" s="1131" t="s">
        <v>846</v>
      </c>
      <c r="E98" s="1132"/>
      <c r="F98" s="1132"/>
      <c r="G98" s="1132"/>
      <c r="H98" s="1132"/>
      <c r="I98" s="1132"/>
      <c r="J98" s="1133"/>
      <c r="K98" s="5"/>
    </row>
    <row r="99" spans="2:11" ht="24" customHeight="1" x14ac:dyDescent="0.25">
      <c r="B99" s="1122" t="s">
        <v>511</v>
      </c>
      <c r="C99" s="87"/>
      <c r="D99" s="1104" t="s">
        <v>788</v>
      </c>
      <c r="E99" s="1105"/>
      <c r="F99" s="1105"/>
      <c r="G99" s="1105"/>
      <c r="H99" s="1105"/>
      <c r="I99" s="1105"/>
      <c r="J99" s="1106"/>
      <c r="K99" s="5"/>
    </row>
    <row r="100" spans="2:11" ht="48" customHeight="1" x14ac:dyDescent="0.25">
      <c r="B100" s="1123"/>
      <c r="C100" s="90"/>
      <c r="D100" s="1110" t="s">
        <v>847</v>
      </c>
      <c r="E100" s="1111"/>
      <c r="F100" s="1111"/>
      <c r="G100" s="1111"/>
      <c r="H100" s="1111"/>
      <c r="I100" s="1111"/>
      <c r="J100" s="1112"/>
      <c r="K100" s="5"/>
    </row>
    <row r="101" spans="2:11" ht="60" customHeight="1" thickBot="1" x14ac:dyDescent="0.3">
      <c r="B101" s="1124"/>
      <c r="C101" s="91"/>
      <c r="D101" s="1134" t="s">
        <v>848</v>
      </c>
      <c r="E101" s="1135"/>
      <c r="F101" s="1135"/>
      <c r="G101" s="1135"/>
      <c r="H101" s="1135"/>
      <c r="I101" s="1135"/>
      <c r="J101" s="1136"/>
      <c r="K101" s="5"/>
    </row>
    <row r="102" spans="2:11" ht="15.75" thickBot="1" x14ac:dyDescent="0.3">
      <c r="B102" s="1"/>
      <c r="C102" s="74"/>
      <c r="D102" s="5"/>
      <c r="E102" s="5"/>
      <c r="F102" s="5"/>
      <c r="G102" s="5"/>
      <c r="H102" s="5"/>
      <c r="I102" s="5"/>
      <c r="J102" s="5"/>
      <c r="K102" s="5"/>
    </row>
    <row r="103" spans="2:11" ht="24" customHeight="1" thickBot="1" x14ac:dyDescent="0.3">
      <c r="B103" s="1119" t="s">
        <v>513</v>
      </c>
      <c r="C103" s="1120"/>
      <c r="D103" s="1120"/>
      <c r="E103" s="1121"/>
      <c r="F103" s="5"/>
      <c r="G103" s="5"/>
      <c r="H103" s="5"/>
      <c r="I103" s="5"/>
      <c r="J103" s="5"/>
      <c r="K103" s="5"/>
    </row>
    <row r="104" spans="2:11" ht="15.75" thickBot="1" x14ac:dyDescent="0.3">
      <c r="B104" s="1122">
        <v>1</v>
      </c>
      <c r="C104" s="92"/>
      <c r="D104" s="47" t="s">
        <v>514</v>
      </c>
      <c r="E104" s="514" t="s">
        <v>1652</v>
      </c>
      <c r="F104" s="5"/>
      <c r="G104" s="5"/>
      <c r="H104" s="5"/>
      <c r="I104" s="5"/>
      <c r="J104" s="5"/>
      <c r="K104" s="5"/>
    </row>
    <row r="105" spans="2:11" ht="36.75" thickBot="1" x14ac:dyDescent="0.3">
      <c r="B105" s="1123"/>
      <c r="C105" s="92"/>
      <c r="D105" s="39" t="s">
        <v>7</v>
      </c>
      <c r="E105" s="514" t="s">
        <v>1653</v>
      </c>
      <c r="F105" s="5"/>
      <c r="G105" s="5"/>
      <c r="H105" s="5"/>
      <c r="I105" s="5"/>
      <c r="J105" s="5"/>
      <c r="K105" s="5"/>
    </row>
    <row r="106" spans="2:11" ht="24.75" thickBot="1" x14ac:dyDescent="0.3">
      <c r="B106" s="1123"/>
      <c r="C106" s="92"/>
      <c r="D106" s="39" t="s">
        <v>515</v>
      </c>
      <c r="E106" s="514" t="s">
        <v>1654</v>
      </c>
      <c r="F106" s="5"/>
      <c r="G106" s="5"/>
      <c r="H106" s="5"/>
      <c r="I106" s="5"/>
      <c r="J106" s="5"/>
      <c r="K106" s="5"/>
    </row>
    <row r="107" spans="2:11" ht="24.75" thickBot="1" x14ac:dyDescent="0.3">
      <c r="B107" s="1123"/>
      <c r="C107" s="92"/>
      <c r="D107" s="39" t="s">
        <v>9</v>
      </c>
      <c r="E107" s="514" t="s">
        <v>1655</v>
      </c>
      <c r="F107" s="5"/>
      <c r="G107" s="5"/>
      <c r="H107" s="5"/>
      <c r="I107" s="5"/>
      <c r="J107" s="5"/>
      <c r="K107" s="5"/>
    </row>
    <row r="108" spans="2:11" ht="30.75" thickBot="1" x14ac:dyDescent="0.3">
      <c r="B108" s="1123"/>
      <c r="C108" s="92"/>
      <c r="D108" s="39" t="s">
        <v>11</v>
      </c>
      <c r="E108" s="515" t="s">
        <v>1656</v>
      </c>
      <c r="F108" s="5"/>
      <c r="G108" s="5"/>
      <c r="H108" s="5"/>
      <c r="I108" s="5"/>
      <c r="J108" s="5"/>
      <c r="K108" s="5"/>
    </row>
    <row r="109" spans="2:11" ht="15.75" thickBot="1" x14ac:dyDescent="0.3">
      <c r="B109" s="1123"/>
      <c r="C109" s="92"/>
      <c r="D109" s="39" t="s">
        <v>13</v>
      </c>
      <c r="E109" s="514">
        <v>3138863439</v>
      </c>
      <c r="F109" s="5"/>
      <c r="G109" s="5"/>
      <c r="H109" s="5"/>
      <c r="I109" s="5"/>
      <c r="J109" s="5"/>
      <c r="K109" s="5"/>
    </row>
    <row r="110" spans="2:11" ht="15.75" thickBot="1" x14ac:dyDescent="0.3">
      <c r="B110" s="1124"/>
      <c r="C110" s="2"/>
      <c r="D110" s="39" t="s">
        <v>516</v>
      </c>
      <c r="E110" s="514" t="s">
        <v>1657</v>
      </c>
      <c r="F110" s="5"/>
      <c r="G110" s="5"/>
      <c r="H110" s="5"/>
      <c r="I110" s="5"/>
      <c r="J110" s="5"/>
      <c r="K110" s="5"/>
    </row>
    <row r="111" spans="2:11" ht="15.75" thickBot="1" x14ac:dyDescent="0.3">
      <c r="B111" s="1"/>
      <c r="C111" s="74"/>
      <c r="D111" s="5"/>
      <c r="E111" s="5"/>
      <c r="F111" s="5"/>
      <c r="G111" s="5"/>
      <c r="H111" s="5"/>
      <c r="I111" s="5"/>
      <c r="J111" s="5"/>
      <c r="K111" s="5"/>
    </row>
    <row r="112" spans="2:11" ht="15.75" thickBot="1" x14ac:dyDescent="0.3">
      <c r="B112" s="1119" t="s">
        <v>517</v>
      </c>
      <c r="C112" s="1120"/>
      <c r="D112" s="1120"/>
      <c r="E112" s="1121"/>
      <c r="F112" s="5"/>
      <c r="G112" s="5"/>
      <c r="H112" s="5"/>
      <c r="I112" s="5"/>
      <c r="J112" s="5"/>
      <c r="K112" s="5"/>
    </row>
    <row r="113" spans="2:11" ht="15.75" thickBot="1" x14ac:dyDescent="0.3">
      <c r="B113" s="1122">
        <v>1</v>
      </c>
      <c r="C113" s="92"/>
      <c r="D113" s="47" t="s">
        <v>514</v>
      </c>
      <c r="E113" s="212" t="s">
        <v>518</v>
      </c>
      <c r="F113" s="5"/>
      <c r="G113" s="5"/>
      <c r="H113" s="5"/>
      <c r="I113" s="5"/>
      <c r="J113" s="5"/>
      <c r="K113" s="5"/>
    </row>
    <row r="114" spans="2:11" ht="15.75" thickBot="1" x14ac:dyDescent="0.3">
      <c r="B114" s="1123"/>
      <c r="C114" s="92"/>
      <c r="D114" s="39" t="s">
        <v>7</v>
      </c>
      <c r="E114" s="212" t="s">
        <v>611</v>
      </c>
      <c r="F114" s="5"/>
      <c r="G114" s="5"/>
      <c r="H114" s="5"/>
      <c r="I114" s="5"/>
      <c r="J114" s="5"/>
      <c r="K114" s="5"/>
    </row>
    <row r="115" spans="2:11" ht="15.75" thickBot="1" x14ac:dyDescent="0.3">
      <c r="B115" s="1123"/>
      <c r="C115" s="92"/>
      <c r="D115" s="39" t="s">
        <v>515</v>
      </c>
      <c r="E115" s="232"/>
      <c r="F115" s="5"/>
      <c r="G115" s="5"/>
      <c r="H115" s="5"/>
      <c r="I115" s="5"/>
      <c r="J115" s="5"/>
      <c r="K115" s="5"/>
    </row>
    <row r="116" spans="2:11" ht="15.75" thickBot="1" x14ac:dyDescent="0.3">
      <c r="B116" s="1123"/>
      <c r="C116" s="92"/>
      <c r="D116" s="39" t="s">
        <v>9</v>
      </c>
      <c r="E116" s="232"/>
      <c r="F116" s="5"/>
      <c r="G116" s="5"/>
      <c r="H116" s="5"/>
      <c r="I116" s="5"/>
      <c r="J116" s="5"/>
      <c r="K116" s="5"/>
    </row>
    <row r="117" spans="2:11" ht="15.75" thickBot="1" x14ac:dyDescent="0.3">
      <c r="B117" s="1123"/>
      <c r="C117" s="92"/>
      <c r="D117" s="39" t="s">
        <v>11</v>
      </c>
      <c r="E117" s="232"/>
      <c r="F117" s="5"/>
      <c r="G117" s="5"/>
      <c r="H117" s="5"/>
      <c r="I117" s="5"/>
      <c r="J117" s="5"/>
      <c r="K117" s="5"/>
    </row>
    <row r="118" spans="2:11" ht="15.75" thickBot="1" x14ac:dyDescent="0.3">
      <c r="B118" s="1123"/>
      <c r="C118" s="92"/>
      <c r="D118" s="39" t="s">
        <v>13</v>
      </c>
      <c r="E118" s="232"/>
      <c r="F118" s="5"/>
      <c r="G118" s="5"/>
      <c r="H118" s="5"/>
      <c r="I118" s="5"/>
      <c r="J118" s="5"/>
      <c r="K118" s="5"/>
    </row>
    <row r="119" spans="2:11" ht="15.75" thickBot="1" x14ac:dyDescent="0.3">
      <c r="B119" s="1124"/>
      <c r="C119" s="2"/>
      <c r="D119" s="39" t="s">
        <v>516</v>
      </c>
      <c r="E119" s="232"/>
      <c r="F119" s="5"/>
      <c r="G119" s="5"/>
      <c r="H119" s="5"/>
      <c r="I119" s="5"/>
      <c r="J119" s="5"/>
      <c r="K119" s="5"/>
    </row>
    <row r="120" spans="2:11" ht="15.75" thickBot="1" x14ac:dyDescent="0.3">
      <c r="B120" s="1"/>
      <c r="C120" s="74"/>
      <c r="D120" s="5"/>
      <c r="E120" s="5"/>
      <c r="F120" s="5"/>
      <c r="G120" s="5"/>
      <c r="H120" s="5"/>
      <c r="I120" s="5"/>
      <c r="J120" s="5"/>
      <c r="K120" s="5"/>
    </row>
    <row r="121" spans="2:11" ht="15" customHeight="1" thickBot="1" x14ac:dyDescent="0.3">
      <c r="B121" s="117" t="s">
        <v>520</v>
      </c>
      <c r="C121" s="118"/>
      <c r="D121" s="118"/>
      <c r="E121" s="119"/>
      <c r="G121" s="5"/>
      <c r="H121" s="5"/>
      <c r="I121" s="5"/>
      <c r="J121" s="5"/>
      <c r="K121" s="5"/>
    </row>
    <row r="122" spans="2:11" ht="24.75" thickBot="1" x14ac:dyDescent="0.3">
      <c r="B122" s="46" t="s">
        <v>521</v>
      </c>
      <c r="C122" s="39" t="s">
        <v>522</v>
      </c>
      <c r="D122" s="39" t="s">
        <v>523</v>
      </c>
      <c r="E122" s="39" t="s">
        <v>524</v>
      </c>
      <c r="F122" s="5"/>
      <c r="G122" s="5"/>
      <c r="H122" s="5"/>
      <c r="I122" s="5"/>
      <c r="J122" s="5"/>
    </row>
    <row r="123" spans="2:11" ht="96.75" thickBot="1" x14ac:dyDescent="0.3">
      <c r="B123" s="48">
        <v>42401</v>
      </c>
      <c r="C123" s="39">
        <v>0.01</v>
      </c>
      <c r="D123" s="49" t="s">
        <v>849</v>
      </c>
      <c r="E123" s="39"/>
      <c r="F123" s="5"/>
      <c r="G123" s="5"/>
      <c r="H123" s="5"/>
      <c r="I123" s="5"/>
      <c r="J123" s="5"/>
    </row>
    <row r="124" spans="2:11" ht="15.75" thickBot="1" x14ac:dyDescent="0.3">
      <c r="B124" s="1"/>
      <c r="C124" s="74"/>
      <c r="D124" s="5"/>
      <c r="E124" s="5"/>
      <c r="F124" s="5"/>
      <c r="G124" s="5"/>
      <c r="H124" s="5"/>
      <c r="I124" s="5"/>
      <c r="J124" s="5"/>
      <c r="K124" s="5"/>
    </row>
    <row r="125" spans="2:11" ht="15.75" thickBot="1" x14ac:dyDescent="0.3">
      <c r="B125" s="4" t="s">
        <v>428</v>
      </c>
      <c r="C125" s="94"/>
      <c r="D125" s="5"/>
      <c r="E125" s="5"/>
      <c r="F125" s="5"/>
      <c r="G125" s="5"/>
      <c r="H125" s="5"/>
      <c r="I125" s="5"/>
      <c r="J125" s="5"/>
      <c r="K125" s="5"/>
    </row>
    <row r="126" spans="2:11" x14ac:dyDescent="0.25">
      <c r="B126" s="1202" t="s">
        <v>850</v>
      </c>
      <c r="C126" s="1203"/>
      <c r="D126" s="1203"/>
      <c r="E126" s="1203"/>
      <c r="F126" s="1203"/>
      <c r="G126" s="1203"/>
      <c r="H126" s="1203"/>
      <c r="I126" s="1203"/>
      <c r="J126" s="1203"/>
      <c r="K126" s="5"/>
    </row>
    <row r="127" spans="2:11" ht="24" customHeight="1" x14ac:dyDescent="0.25">
      <c r="B127" s="1202"/>
      <c r="C127" s="1203"/>
      <c r="D127" s="1203"/>
      <c r="E127" s="1203"/>
      <c r="F127" s="1203"/>
      <c r="G127" s="1203"/>
      <c r="H127" s="1203"/>
      <c r="I127" s="1203"/>
      <c r="J127" s="1203"/>
      <c r="K127" s="5"/>
    </row>
    <row r="128" spans="2:11" x14ac:dyDescent="0.25">
      <c r="B128" s="1204"/>
      <c r="C128" s="1205"/>
      <c r="D128" s="1205"/>
      <c r="E128" s="1205"/>
      <c r="F128" s="1205"/>
      <c r="G128" s="1205"/>
      <c r="H128" s="1205"/>
      <c r="I128" s="1205"/>
      <c r="J128" s="1205"/>
      <c r="K128" s="5"/>
    </row>
    <row r="129" spans="2:11" ht="15.75" thickBot="1" x14ac:dyDescent="0.3">
      <c r="B129" s="5"/>
      <c r="D129" s="5"/>
      <c r="E129" s="5"/>
      <c r="F129" s="5"/>
      <c r="G129" s="5"/>
      <c r="H129" s="5"/>
      <c r="I129" s="5"/>
      <c r="J129" s="5"/>
      <c r="K129" s="5"/>
    </row>
    <row r="130" spans="2:11" ht="15.75" thickBot="1" x14ac:dyDescent="0.3">
      <c r="B130" s="1119" t="s">
        <v>526</v>
      </c>
      <c r="C130" s="1120"/>
      <c r="D130" s="1121"/>
      <c r="E130" s="5"/>
      <c r="F130" s="5"/>
      <c r="G130" s="5"/>
      <c r="H130" s="5"/>
      <c r="I130" s="5"/>
      <c r="J130" s="5"/>
      <c r="K130" s="5"/>
    </row>
    <row r="131" spans="2:11" ht="108.75" thickBot="1" x14ac:dyDescent="0.3">
      <c r="B131" s="46" t="s">
        <v>527</v>
      </c>
      <c r="C131" s="2"/>
      <c r="D131" s="39" t="s">
        <v>851</v>
      </c>
      <c r="E131" s="5"/>
      <c r="F131" s="5"/>
      <c r="G131" s="5"/>
      <c r="H131" s="5"/>
      <c r="I131" s="5"/>
      <c r="J131" s="5"/>
      <c r="K131" s="5"/>
    </row>
    <row r="132" spans="2:11" x14ac:dyDescent="0.25">
      <c r="B132" s="1122" t="s">
        <v>529</v>
      </c>
      <c r="C132" s="92"/>
      <c r="D132" s="52" t="s">
        <v>530</v>
      </c>
      <c r="E132" s="5"/>
      <c r="F132" s="5"/>
      <c r="G132" s="5"/>
      <c r="H132" s="5"/>
      <c r="I132" s="5"/>
      <c r="J132" s="5"/>
      <c r="K132" s="5"/>
    </row>
    <row r="133" spans="2:11" ht="84" x14ac:dyDescent="0.25">
      <c r="B133" s="1123"/>
      <c r="C133" s="92"/>
      <c r="D133" s="45" t="s">
        <v>852</v>
      </c>
      <c r="E133" s="5"/>
      <c r="F133" s="5"/>
      <c r="G133" s="5"/>
      <c r="H133" s="5"/>
      <c r="I133" s="5"/>
      <c r="J133" s="5"/>
      <c r="K133" s="5"/>
    </row>
    <row r="134" spans="2:11" ht="36" x14ac:dyDescent="0.25">
      <c r="B134" s="1123"/>
      <c r="C134" s="92"/>
      <c r="D134" s="45" t="s">
        <v>853</v>
      </c>
      <c r="E134" s="5"/>
      <c r="F134" s="5"/>
      <c r="G134" s="5"/>
      <c r="H134" s="5"/>
      <c r="I134" s="5"/>
      <c r="J134" s="5"/>
      <c r="K134" s="5"/>
    </row>
    <row r="135" spans="2:11" x14ac:dyDescent="0.25">
      <c r="B135" s="1123"/>
      <c r="C135" s="92"/>
      <c r="D135" s="52" t="s">
        <v>533</v>
      </c>
      <c r="E135" s="5"/>
      <c r="F135" s="5"/>
      <c r="G135" s="5"/>
      <c r="H135" s="5"/>
      <c r="I135" s="5"/>
      <c r="J135" s="5"/>
      <c r="K135" s="5"/>
    </row>
    <row r="136" spans="2:11" x14ac:dyDescent="0.25">
      <c r="B136" s="1123"/>
      <c r="C136" s="92"/>
      <c r="D136" s="45" t="s">
        <v>535</v>
      </c>
      <c r="E136" s="5"/>
      <c r="F136" s="5"/>
      <c r="G136" s="5"/>
      <c r="H136" s="5"/>
      <c r="I136" s="5"/>
      <c r="J136" s="5"/>
      <c r="K136" s="5"/>
    </row>
    <row r="137" spans="2:11" x14ac:dyDescent="0.25">
      <c r="B137" s="1123"/>
      <c r="C137" s="92"/>
      <c r="D137" s="45" t="s">
        <v>854</v>
      </c>
      <c r="E137" s="5"/>
      <c r="F137" s="5"/>
      <c r="G137" s="5"/>
      <c r="H137" s="5"/>
      <c r="I137" s="5"/>
      <c r="J137" s="5"/>
      <c r="K137" s="5"/>
    </row>
    <row r="138" spans="2:11" x14ac:dyDescent="0.25">
      <c r="B138" s="1123"/>
      <c r="C138" s="92"/>
      <c r="D138" s="52" t="s">
        <v>758</v>
      </c>
      <c r="E138" s="5"/>
      <c r="F138" s="5"/>
      <c r="G138" s="5"/>
      <c r="H138" s="5"/>
      <c r="I138" s="5"/>
      <c r="J138" s="5"/>
      <c r="K138" s="5"/>
    </row>
    <row r="139" spans="2:11" ht="36" x14ac:dyDescent="0.25">
      <c r="B139" s="1123"/>
      <c r="C139" s="92"/>
      <c r="D139" s="45" t="s">
        <v>855</v>
      </c>
      <c r="E139" s="5"/>
      <c r="F139" s="5"/>
      <c r="G139" s="5"/>
      <c r="H139" s="5"/>
      <c r="I139" s="5"/>
      <c r="J139" s="5"/>
      <c r="K139" s="5"/>
    </row>
    <row r="140" spans="2:11" ht="36" x14ac:dyDescent="0.25">
      <c r="B140" s="1123"/>
      <c r="C140" s="92"/>
      <c r="D140" s="45" t="s">
        <v>856</v>
      </c>
      <c r="E140" s="5"/>
      <c r="F140" s="5"/>
      <c r="G140" s="5"/>
      <c r="H140" s="5"/>
      <c r="I140" s="5"/>
      <c r="J140" s="5"/>
      <c r="K140" s="5"/>
    </row>
    <row r="141" spans="2:11" ht="15.75" thickBot="1" x14ac:dyDescent="0.3">
      <c r="B141" s="1124"/>
      <c r="C141" s="2"/>
      <c r="D141" s="39" t="s">
        <v>857</v>
      </c>
      <c r="E141" s="5"/>
      <c r="F141" s="5"/>
      <c r="G141" s="5"/>
      <c r="H141" s="5"/>
      <c r="I141" s="5"/>
      <c r="J141" s="5"/>
      <c r="K141" s="5"/>
    </row>
    <row r="142" spans="2:11" ht="24.75" thickBot="1" x14ac:dyDescent="0.3">
      <c r="B142" s="46" t="s">
        <v>542</v>
      </c>
      <c r="C142" s="2"/>
      <c r="D142" s="39"/>
      <c r="E142" s="5"/>
      <c r="F142" s="5"/>
      <c r="G142" s="5"/>
      <c r="H142" s="5"/>
      <c r="I142" s="5"/>
      <c r="J142" s="5"/>
      <c r="K142" s="5"/>
    </row>
    <row r="143" spans="2:11" ht="15.75" thickBot="1" x14ac:dyDescent="0.3">
      <c r="B143" s="36"/>
      <c r="C143" s="86"/>
      <c r="D143" s="5"/>
      <c r="E143" s="5"/>
      <c r="F143" s="5"/>
      <c r="G143" s="5"/>
      <c r="H143" s="5"/>
      <c r="I143" s="5"/>
      <c r="J143" s="5"/>
      <c r="K143" s="5"/>
    </row>
    <row r="144" spans="2:11" ht="108" x14ac:dyDescent="0.25">
      <c r="B144" s="1122" t="s">
        <v>543</v>
      </c>
      <c r="C144" s="103"/>
      <c r="D144" s="62" t="s">
        <v>858</v>
      </c>
      <c r="E144" s="5"/>
      <c r="F144" s="5"/>
      <c r="G144" s="5"/>
      <c r="H144" s="5"/>
      <c r="I144" s="5"/>
      <c r="J144" s="5"/>
      <c r="K144" s="5"/>
    </row>
    <row r="145" spans="2:11" ht="144" x14ac:dyDescent="0.25">
      <c r="B145" s="1123"/>
      <c r="C145" s="92"/>
      <c r="D145" s="45" t="s">
        <v>859</v>
      </c>
      <c r="E145" s="5"/>
      <c r="F145" s="5"/>
      <c r="G145" s="5"/>
      <c r="H145" s="5"/>
      <c r="I145" s="5"/>
      <c r="J145" s="5"/>
      <c r="K145" s="5"/>
    </row>
    <row r="146" spans="2:11" ht="192" x14ac:dyDescent="0.25">
      <c r="B146" s="1123"/>
      <c r="C146" s="92"/>
      <c r="D146" s="45" t="s">
        <v>860</v>
      </c>
      <c r="E146" s="5"/>
      <c r="F146" s="5"/>
      <c r="G146" s="5"/>
      <c r="H146" s="5"/>
      <c r="I146" s="5"/>
      <c r="J146" s="5"/>
      <c r="K146" s="5"/>
    </row>
    <row r="147" spans="2:11" ht="72" x14ac:dyDescent="0.25">
      <c r="B147" s="1123"/>
      <c r="C147" s="92"/>
      <c r="D147" s="45" t="s">
        <v>861</v>
      </c>
      <c r="E147" s="5"/>
      <c r="F147" s="5"/>
      <c r="G147" s="5"/>
      <c r="H147" s="5"/>
      <c r="I147" s="5"/>
      <c r="J147" s="5"/>
      <c r="K147" s="5"/>
    </row>
    <row r="148" spans="2:11" ht="120.75" thickBot="1" x14ac:dyDescent="0.3">
      <c r="B148" s="1124"/>
      <c r="C148" s="2"/>
      <c r="D148" s="39" t="s">
        <v>862</v>
      </c>
      <c r="E148" s="5"/>
      <c r="F148" s="5"/>
      <c r="G148" s="5"/>
      <c r="H148" s="5"/>
      <c r="I148" s="5"/>
      <c r="J148" s="5"/>
      <c r="K148" s="5"/>
    </row>
    <row r="149" spans="2:11" x14ac:dyDescent="0.25">
      <c r="B149" s="1122" t="s">
        <v>560</v>
      </c>
      <c r="C149" s="92"/>
      <c r="D149" s="52"/>
      <c r="E149" s="5"/>
      <c r="F149" s="5"/>
      <c r="G149" s="5"/>
      <c r="H149" s="5"/>
      <c r="I149" s="5"/>
      <c r="J149" s="5"/>
      <c r="K149" s="5"/>
    </row>
    <row r="150" spans="2:11" ht="36" x14ac:dyDescent="0.25">
      <c r="B150" s="1123"/>
      <c r="C150" s="92"/>
      <c r="D150" s="52" t="s">
        <v>127</v>
      </c>
      <c r="E150" s="5"/>
      <c r="F150" s="5"/>
      <c r="G150" s="5"/>
      <c r="H150" s="5"/>
      <c r="I150" s="5"/>
      <c r="J150" s="5"/>
      <c r="K150" s="5"/>
    </row>
    <row r="151" spans="2:11" x14ac:dyDescent="0.25">
      <c r="B151" s="1123"/>
      <c r="C151" s="92"/>
      <c r="D151" s="15"/>
      <c r="E151" s="5"/>
      <c r="F151" s="5"/>
      <c r="G151" s="5"/>
      <c r="H151" s="5"/>
      <c r="I151" s="5"/>
      <c r="J151" s="5"/>
      <c r="K151" s="5"/>
    </row>
    <row r="152" spans="2:11" x14ac:dyDescent="0.25">
      <c r="B152" s="1123"/>
      <c r="C152" s="92"/>
      <c r="D152" s="45" t="s">
        <v>561</v>
      </c>
      <c r="E152" s="5"/>
      <c r="F152" s="5"/>
      <c r="G152" s="5"/>
      <c r="H152" s="5"/>
      <c r="I152" s="5"/>
      <c r="J152" s="5"/>
      <c r="K152" s="5"/>
    </row>
    <row r="153" spans="2:11" ht="49.5" x14ac:dyDescent="0.25">
      <c r="B153" s="1123"/>
      <c r="C153" s="92"/>
      <c r="D153" s="45" t="s">
        <v>863</v>
      </c>
      <c r="E153" s="5"/>
      <c r="F153" s="5"/>
      <c r="G153" s="5"/>
      <c r="H153" s="5"/>
      <c r="I153" s="5"/>
      <c r="J153" s="5"/>
      <c r="K153" s="5"/>
    </row>
    <row r="154" spans="2:11" ht="49.5" x14ac:dyDescent="0.25">
      <c r="B154" s="1123"/>
      <c r="C154" s="92"/>
      <c r="D154" s="45" t="s">
        <v>864</v>
      </c>
      <c r="E154" s="5"/>
      <c r="F154" s="5"/>
      <c r="G154" s="5"/>
      <c r="H154" s="5"/>
      <c r="I154" s="5"/>
      <c r="J154" s="5"/>
      <c r="K154" s="5"/>
    </row>
    <row r="155" spans="2:11" ht="50.25" thickBot="1" x14ac:dyDescent="0.3">
      <c r="B155" s="1124"/>
      <c r="C155" s="2"/>
      <c r="D155" s="39" t="s">
        <v>865</v>
      </c>
      <c r="E155" s="5"/>
      <c r="F155" s="5"/>
      <c r="G155" s="5"/>
      <c r="H155" s="5"/>
      <c r="I155" s="5"/>
      <c r="J155" s="5"/>
      <c r="K155" s="5"/>
    </row>
  </sheetData>
  <sheetProtection insertRows="0"/>
  <mergeCells count="54">
    <mergeCell ref="A1:P1"/>
    <mergeCell ref="A2:P2"/>
    <mergeCell ref="A3:P3"/>
    <mergeCell ref="A4:D4"/>
    <mergeCell ref="A5:P5"/>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D50:J50"/>
    <mergeCell ref="D38:J38"/>
    <mergeCell ref="D47:J47"/>
    <mergeCell ref="F17:F18"/>
    <mergeCell ref="D25:I25"/>
    <mergeCell ref="E17:E18"/>
    <mergeCell ref="G17:G1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B126:J127"/>
    <mergeCell ref="B128:J128"/>
    <mergeCell ref="B130:D130"/>
    <mergeCell ref="B132:B141"/>
    <mergeCell ref="B144:B148"/>
    <mergeCell ref="B11:D11"/>
    <mergeCell ref="F11:S11"/>
    <mergeCell ref="F12:S12"/>
    <mergeCell ref="E13:R13"/>
    <mergeCell ref="E14:R14"/>
  </mergeCells>
  <conditionalFormatting sqref="F11">
    <cfRule type="notContainsBlanks" dxfId="95" priority="4">
      <formula>LEN(TRIM(F11))&gt;0</formula>
    </cfRule>
  </conditionalFormatting>
  <conditionalFormatting sqref="F12:S12">
    <cfRule type="expression" dxfId="94" priority="2">
      <formula>E12="NO SE REPORTA"</formula>
    </cfRule>
    <cfRule type="expression" dxfId="93" priority="3">
      <formula>E11="NO APLICA"</formula>
    </cfRule>
  </conditionalFormatting>
  <conditionalFormatting sqref="E13:R13">
    <cfRule type="expression" dxfId="92"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 ref="E108" r:id="rId1"/>
  </hyperlinks>
  <pageMargins left="0.25" right="0.25" top="0.75" bottom="0.75" header="0.3" footer="0.3"/>
  <pageSetup paperSize="178" orientation="landscape" horizontalDpi="1200" verticalDpi="1200" r:id="rId2"/>
  <ignoredErrors>
    <ignoredError sqref="E35:H35 E46:H46 E58:H58 E69:H6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Q116"/>
  <sheetViews>
    <sheetView topLeftCell="A6" zoomScale="110" zoomScaleNormal="110" zoomScaleSheetLayoutView="75" workbookViewId="0">
      <pane xSplit="1" ySplit="2" topLeftCell="B98" activePane="bottomRight" state="frozen"/>
      <selection activeCell="A6" sqref="A6"/>
      <selection pane="topRight" activeCell="B6" sqref="B6"/>
      <selection pane="bottomLeft" activeCell="A8" sqref="A8"/>
      <selection pane="bottomRight" activeCell="G70" sqref="G70"/>
    </sheetView>
  </sheetViews>
  <sheetFormatPr baseColWidth="10" defaultColWidth="11.42578125" defaultRowHeight="40.5" customHeight="1" x14ac:dyDescent="0.25"/>
  <cols>
    <col min="1" max="1" width="29.5703125" style="376" customWidth="1"/>
    <col min="2" max="2" width="10.5703125" style="376" customWidth="1"/>
    <col min="3" max="3" width="5.7109375" style="437" customWidth="1"/>
    <col min="4" max="4" width="5.5703125" style="437" customWidth="1"/>
    <col min="5" max="5" width="5.42578125" style="437" customWidth="1"/>
    <col min="6" max="6" width="7.5703125" style="437" customWidth="1"/>
    <col min="7" max="7" width="9.5703125" style="437" customWidth="1"/>
    <col min="8" max="8" width="9.28515625" style="620" customWidth="1"/>
    <col min="9" max="9" width="10.5703125" style="620" customWidth="1"/>
    <col min="10" max="10" width="33.7109375" style="376" customWidth="1"/>
    <col min="11" max="11" width="26.140625" style="376" hidden="1" customWidth="1"/>
    <col min="12" max="18" width="20.85546875" style="376" hidden="1" customWidth="1"/>
    <col min="19" max="19" width="19.140625" style="376" hidden="1" customWidth="1"/>
    <col min="20" max="20" width="13" style="376" customWidth="1"/>
    <col min="21" max="21" width="12" style="376" customWidth="1"/>
    <col min="22" max="22" width="18" style="437" customWidth="1"/>
    <col min="23" max="24" width="18" style="376" customWidth="1"/>
    <col min="25" max="25" width="15.5703125" style="376" customWidth="1"/>
    <col min="26" max="26" width="15.42578125" style="376" customWidth="1"/>
    <col min="27" max="27" width="11" style="376" customWidth="1"/>
    <col min="28" max="28" width="16" style="376" customWidth="1"/>
    <col min="29" max="29" width="16.28515625" style="376" customWidth="1"/>
    <col min="30" max="30" width="17.42578125" style="376" bestFit="1" customWidth="1"/>
    <col min="31" max="31" width="16" style="376" bestFit="1" customWidth="1"/>
    <col min="32" max="32" width="16.28515625" style="376" bestFit="1" customWidth="1"/>
    <col min="33" max="33" width="13" style="621" customWidth="1"/>
    <col min="34" max="34" width="16.85546875" style="376" bestFit="1" customWidth="1"/>
    <col min="35" max="35" width="16.7109375" style="376" bestFit="1" customWidth="1"/>
    <col min="36" max="36" width="10.28515625" style="376" customWidth="1"/>
    <col min="37" max="37" width="25" style="376" customWidth="1"/>
    <col min="38" max="38" width="20.7109375" style="376" customWidth="1"/>
    <col min="39" max="39" width="32.42578125" style="376" customWidth="1"/>
    <col min="40" max="40" width="20.28515625" style="376" customWidth="1"/>
    <col min="41" max="16384" width="11.42578125" style="376"/>
  </cols>
  <sheetData>
    <row r="1" spans="1:43" ht="71.25" customHeight="1" thickBot="1" x14ac:dyDescent="0.3">
      <c r="A1" s="983"/>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5"/>
      <c r="AO1" s="707"/>
      <c r="AP1" s="707"/>
    </row>
    <row r="2" spans="1:43" s="377" customFormat="1" ht="40.5" customHeight="1" thickBot="1" x14ac:dyDescent="0.3">
      <c r="A2" s="1008" t="str">
        <f>+'[4]Datos Generales'!C5</f>
        <v>Corporación Autónoma Regional del Alto Magdalena - CAM</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10"/>
      <c r="AO2" s="705"/>
      <c r="AQ2" s="704"/>
    </row>
    <row r="3" spans="1:43" s="377" customFormat="1" ht="40.5" customHeight="1" thickBot="1" x14ac:dyDescent="0.3">
      <c r="A3" s="1011" t="s">
        <v>61</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3"/>
      <c r="AP3" s="706"/>
    </row>
    <row r="4" spans="1:43" s="377" customFormat="1" ht="40.5" customHeight="1" thickBot="1" x14ac:dyDescent="0.3">
      <c r="A4" s="391" t="s">
        <v>62</v>
      </c>
      <c r="B4" s="392" t="str">
        <f>'[4]Datos Generales'!C6</f>
        <v>2021-II</v>
      </c>
      <c r="C4" s="559"/>
      <c r="D4" s="559"/>
      <c r="E4" s="559"/>
      <c r="F4" s="559"/>
      <c r="G4" s="559"/>
      <c r="H4" s="587"/>
      <c r="I4" s="587"/>
      <c r="J4" s="392"/>
      <c r="K4" s="392"/>
      <c r="L4" s="392"/>
      <c r="M4" s="392"/>
      <c r="N4" s="392"/>
      <c r="O4" s="392"/>
      <c r="P4" s="392"/>
      <c r="Q4" s="392"/>
      <c r="R4" s="392"/>
      <c r="S4" s="392"/>
      <c r="T4" s="392"/>
      <c r="U4" s="392"/>
      <c r="V4" s="559"/>
      <c r="W4" s="392"/>
      <c r="X4" s="392"/>
      <c r="Y4" s="392"/>
      <c r="Z4" s="392"/>
      <c r="AA4" s="392"/>
      <c r="AB4" s="392"/>
      <c r="AC4" s="392"/>
      <c r="AD4" s="392"/>
      <c r="AE4" s="392"/>
      <c r="AF4" s="392"/>
      <c r="AG4" s="588"/>
      <c r="AH4" s="392"/>
      <c r="AI4" s="392"/>
      <c r="AJ4" s="392"/>
      <c r="AK4" s="392"/>
      <c r="AL4" s="392"/>
      <c r="AM4" s="392"/>
      <c r="AN4" s="393"/>
      <c r="AO4" s="706"/>
      <c r="AQ4" s="704"/>
    </row>
    <row r="5" spans="1:43" ht="45.75" customHeight="1" thickBot="1" x14ac:dyDescent="0.3">
      <c r="A5" s="1014" t="s">
        <v>63</v>
      </c>
      <c r="B5" s="1017" t="s">
        <v>64</v>
      </c>
      <c r="C5" s="1018"/>
      <c r="D5" s="1018"/>
      <c r="E5" s="1018"/>
      <c r="F5" s="1018"/>
      <c r="G5" s="1018"/>
      <c r="H5" s="1018"/>
      <c r="I5" s="1018"/>
      <c r="J5" s="1018"/>
      <c r="K5" s="1018"/>
      <c r="L5" s="1018"/>
      <c r="M5" s="1018"/>
      <c r="N5" s="1018"/>
      <c r="O5" s="1018"/>
      <c r="P5" s="1018"/>
      <c r="Q5" s="1018"/>
      <c r="R5" s="1018"/>
      <c r="S5" s="1018"/>
      <c r="T5" s="1018"/>
      <c r="U5" s="1019"/>
      <c r="V5" s="1019"/>
      <c r="W5" s="1019"/>
      <c r="X5" s="1019"/>
      <c r="Y5" s="1020"/>
      <c r="Z5" s="1020"/>
      <c r="AA5" s="1020"/>
      <c r="AB5" s="1020"/>
      <c r="AC5" s="1020"/>
      <c r="AD5" s="1020"/>
      <c r="AE5" s="1020"/>
      <c r="AF5" s="1020"/>
      <c r="AG5" s="1020"/>
      <c r="AH5" s="1020"/>
      <c r="AI5" s="1020"/>
      <c r="AJ5" s="1020"/>
      <c r="AK5" s="1002" t="s">
        <v>65</v>
      </c>
      <c r="AL5" s="991" t="s">
        <v>66</v>
      </c>
      <c r="AM5" s="994" t="s">
        <v>67</v>
      </c>
      <c r="AN5" s="997" t="s">
        <v>68</v>
      </c>
      <c r="AO5" s="1005" t="s">
        <v>69</v>
      </c>
      <c r="AP5" s="1005" t="s">
        <v>70</v>
      </c>
    </row>
    <row r="6" spans="1:43" s="437" customFormat="1" ht="49.5" customHeight="1" thickBot="1" x14ac:dyDescent="0.3">
      <c r="A6" s="1015"/>
      <c r="B6" s="1000" t="s">
        <v>71</v>
      </c>
      <c r="C6" s="1021" t="s">
        <v>72</v>
      </c>
      <c r="D6" s="1022"/>
      <c r="E6" s="1021" t="s">
        <v>73</v>
      </c>
      <c r="F6" s="1022"/>
      <c r="G6" s="436" t="s">
        <v>74</v>
      </c>
      <c r="H6" s="1021" t="s">
        <v>75</v>
      </c>
      <c r="I6" s="1022"/>
      <c r="J6" s="1000" t="s">
        <v>76</v>
      </c>
      <c r="K6" s="1000" t="s">
        <v>77</v>
      </c>
      <c r="L6" s="1000" t="s">
        <v>78</v>
      </c>
      <c r="M6" s="1000" t="s">
        <v>79</v>
      </c>
      <c r="N6" s="1000" t="s">
        <v>80</v>
      </c>
      <c r="O6" s="1000" t="s">
        <v>81</v>
      </c>
      <c r="P6" s="1000" t="s">
        <v>82</v>
      </c>
      <c r="Q6" s="1000" t="s">
        <v>83</v>
      </c>
      <c r="R6" s="1000" t="s">
        <v>84</v>
      </c>
      <c r="S6" s="1000" t="s">
        <v>85</v>
      </c>
      <c r="T6" s="986" t="s">
        <v>86</v>
      </c>
      <c r="U6" s="986" t="s">
        <v>87</v>
      </c>
      <c r="V6" s="986" t="s">
        <v>1648</v>
      </c>
      <c r="W6" s="986" t="s">
        <v>88</v>
      </c>
      <c r="X6" s="986" t="s">
        <v>89</v>
      </c>
      <c r="Y6" s="989" t="s">
        <v>90</v>
      </c>
      <c r="Z6" s="989" t="s">
        <v>91</v>
      </c>
      <c r="AA6" s="989" t="s">
        <v>92</v>
      </c>
      <c r="AB6" s="989" t="s">
        <v>93</v>
      </c>
      <c r="AC6" s="989" t="s">
        <v>94</v>
      </c>
      <c r="AD6" s="989" t="s">
        <v>95</v>
      </c>
      <c r="AE6" s="989" t="s">
        <v>96</v>
      </c>
      <c r="AF6" s="989" t="s">
        <v>97</v>
      </c>
      <c r="AG6" s="1025" t="s">
        <v>98</v>
      </c>
      <c r="AH6" s="1023" t="s">
        <v>99</v>
      </c>
      <c r="AI6" s="1023" t="s">
        <v>100</v>
      </c>
      <c r="AJ6" s="1023" t="s">
        <v>101</v>
      </c>
      <c r="AK6" s="1003"/>
      <c r="AL6" s="992"/>
      <c r="AM6" s="995"/>
      <c r="AN6" s="998"/>
      <c r="AO6" s="1006"/>
      <c r="AP6" s="1006"/>
    </row>
    <row r="7" spans="1:43" ht="40.5" customHeight="1" thickBot="1" x14ac:dyDescent="0.3">
      <c r="A7" s="1016"/>
      <c r="B7" s="1001"/>
      <c r="C7" s="558">
        <v>2020</v>
      </c>
      <c r="D7" s="558">
        <v>2021</v>
      </c>
      <c r="E7" s="558">
        <v>2020</v>
      </c>
      <c r="F7" s="558">
        <v>2021</v>
      </c>
      <c r="G7" s="558">
        <v>2020</v>
      </c>
      <c r="H7" s="558">
        <v>2020</v>
      </c>
      <c r="I7" s="558">
        <v>2021</v>
      </c>
      <c r="J7" s="1001"/>
      <c r="K7" s="1001"/>
      <c r="L7" s="1001"/>
      <c r="M7" s="1001"/>
      <c r="N7" s="1001"/>
      <c r="O7" s="1001"/>
      <c r="P7" s="1001"/>
      <c r="Q7" s="1001"/>
      <c r="R7" s="1001"/>
      <c r="S7" s="1001"/>
      <c r="T7" s="987"/>
      <c r="U7" s="988"/>
      <c r="V7" s="987"/>
      <c r="W7" s="988"/>
      <c r="X7" s="988"/>
      <c r="Y7" s="990"/>
      <c r="Z7" s="990"/>
      <c r="AA7" s="990"/>
      <c r="AB7" s="990"/>
      <c r="AC7" s="990"/>
      <c r="AD7" s="990"/>
      <c r="AE7" s="990"/>
      <c r="AF7" s="990"/>
      <c r="AG7" s="1026"/>
      <c r="AH7" s="1024"/>
      <c r="AI7" s="1024"/>
      <c r="AJ7" s="1024"/>
      <c r="AK7" s="1004"/>
      <c r="AL7" s="993"/>
      <c r="AM7" s="996"/>
      <c r="AN7" s="999"/>
      <c r="AO7" s="1007"/>
      <c r="AP7" s="1007"/>
    </row>
    <row r="8" spans="1:43" ht="48.75" customHeight="1" x14ac:dyDescent="0.25">
      <c r="A8" s="629" t="s">
        <v>1804</v>
      </c>
      <c r="B8" s="447"/>
      <c r="C8" s="474"/>
      <c r="D8" s="474"/>
      <c r="E8" s="474"/>
      <c r="F8" s="474"/>
      <c r="G8" s="474"/>
      <c r="H8" s="602">
        <f>+(H9*W9)</f>
        <v>0.13060176376643584</v>
      </c>
      <c r="I8" s="602">
        <f>AVERAGE(I9)</f>
        <v>0.98771666666666658</v>
      </c>
      <c r="J8" s="445"/>
      <c r="K8" s="445"/>
      <c r="L8" s="466"/>
      <c r="M8" s="462"/>
      <c r="N8" s="462"/>
      <c r="O8" s="445"/>
      <c r="P8" s="445"/>
      <c r="Q8" s="445"/>
      <c r="R8" s="468"/>
      <c r="S8" s="470"/>
      <c r="T8" s="471"/>
      <c r="U8" s="472"/>
      <c r="V8" s="946">
        <f>+(V9*W9)</f>
        <v>7.5231637867218509E-2</v>
      </c>
      <c r="W8" s="969">
        <f>+Y8/$Y$99</f>
        <v>0.13070282838676547</v>
      </c>
      <c r="X8" s="970">
        <f t="shared" ref="X8:X17" si="0">+W8</f>
        <v>0.13070282838676547</v>
      </c>
      <c r="Y8" s="656">
        <f>+Y9</f>
        <v>4570905280.0599995</v>
      </c>
      <c r="Z8" s="657">
        <f>+Z9</f>
        <v>4309371187</v>
      </c>
      <c r="AA8" s="658">
        <f>+Z8/Y8</f>
        <v>0.94278286749871865</v>
      </c>
      <c r="AB8" s="659">
        <f>+AB9</f>
        <v>3893316308</v>
      </c>
      <c r="AC8" s="951">
        <f t="shared" ref="AC8:AC84" si="1">+AB8/Z8</f>
        <v>0.90345345969381685</v>
      </c>
      <c r="AD8" s="446">
        <f>+AD9</f>
        <v>416054879</v>
      </c>
      <c r="AE8" s="446">
        <f>+AE9</f>
        <v>45087564</v>
      </c>
      <c r="AF8" s="659">
        <f>+AF9</f>
        <v>45087564</v>
      </c>
      <c r="AG8" s="660">
        <f>+AF8/AE8</f>
        <v>1</v>
      </c>
      <c r="AH8" s="657">
        <f>+AH9</f>
        <v>12624787710.69948</v>
      </c>
      <c r="AI8" s="657">
        <f>+AI9</f>
        <v>5427515508.6173325</v>
      </c>
      <c r="AJ8" s="660">
        <f t="shared" ref="AJ8:AJ28" si="2">+AI8/AH8</f>
        <v>0.42990944742916548</v>
      </c>
      <c r="AK8" s="447"/>
      <c r="AL8" s="708" t="s">
        <v>110</v>
      </c>
      <c r="AM8" s="709"/>
      <c r="AN8" s="710"/>
      <c r="AO8" s="473"/>
      <c r="AP8" s="473"/>
    </row>
    <row r="9" spans="1:43" ht="40.5" customHeight="1" x14ac:dyDescent="0.25">
      <c r="A9" s="630" t="s">
        <v>1805</v>
      </c>
      <c r="B9" s="448"/>
      <c r="C9" s="475"/>
      <c r="D9" s="475"/>
      <c r="E9" s="475"/>
      <c r="F9" s="475"/>
      <c r="G9" s="475"/>
      <c r="H9" s="589">
        <f>+(H10*W10)+(H13*W13)+(H16*W16)</f>
        <v>0.99922676026542767</v>
      </c>
      <c r="I9" s="589">
        <f>AVERAGE(I10,I13,I16)</f>
        <v>0.98771666666666658</v>
      </c>
      <c r="J9" s="449"/>
      <c r="K9" s="449"/>
      <c r="L9" s="449"/>
      <c r="M9" s="463"/>
      <c r="N9" s="463"/>
      <c r="O9" s="449"/>
      <c r="P9" s="449"/>
      <c r="Q9" s="449"/>
      <c r="R9" s="449"/>
      <c r="S9" s="450"/>
      <c r="T9" s="635"/>
      <c r="U9" s="636"/>
      <c r="V9" s="947">
        <f>+(V10*W10)+(V13*W13)+(V16*W16)</f>
        <v>0.57559303647660165</v>
      </c>
      <c r="W9" s="952">
        <f>+Y9/$Y$99</f>
        <v>0.13070282838676547</v>
      </c>
      <c r="X9" s="589">
        <f t="shared" si="0"/>
        <v>0.13070282838676547</v>
      </c>
      <c r="Y9" s="661">
        <f>+Y10+Y13+Y16</f>
        <v>4570905280.0599995</v>
      </c>
      <c r="Z9" s="647">
        <f>+Z10+Z13++Z16</f>
        <v>4309371187</v>
      </c>
      <c r="AA9" s="662">
        <f>+Z9/Y9</f>
        <v>0.94278286749871865</v>
      </c>
      <c r="AB9" s="663">
        <f>+AB10+AB13+AB16</f>
        <v>3893316308</v>
      </c>
      <c r="AC9" s="952">
        <f>+AB9/Z9</f>
        <v>0.90345345969381685</v>
      </c>
      <c r="AD9" s="452">
        <f>+AD10+AD13+AD16</f>
        <v>416054879</v>
      </c>
      <c r="AE9" s="452">
        <f>+AE10+AE13+AE16</f>
        <v>45087564</v>
      </c>
      <c r="AF9" s="663">
        <f>+AF10+AF13+AF16</f>
        <v>45087564</v>
      </c>
      <c r="AG9" s="664">
        <f t="shared" ref="AG9:AG69" si="3">+AF9/AE9</f>
        <v>1</v>
      </c>
      <c r="AH9" s="647">
        <f>+AH10+AH13+AH16</f>
        <v>12624787710.69948</v>
      </c>
      <c r="AI9" s="647">
        <f>+AI10+AI13+AI16</f>
        <v>5427515508.6173325</v>
      </c>
      <c r="AJ9" s="665">
        <f t="shared" si="2"/>
        <v>0.42990944742916548</v>
      </c>
      <c r="AK9" s="453"/>
      <c r="AL9" s="711" t="s">
        <v>110</v>
      </c>
      <c r="AM9" s="712"/>
      <c r="AN9" s="713"/>
      <c r="AO9" s="454"/>
      <c r="AP9" s="454"/>
    </row>
    <row r="10" spans="1:43" ht="40.5" customHeight="1" x14ac:dyDescent="0.25">
      <c r="A10" s="631" t="s">
        <v>1806</v>
      </c>
      <c r="B10" s="455"/>
      <c r="C10" s="476"/>
      <c r="D10" s="476"/>
      <c r="E10" s="476"/>
      <c r="F10" s="476"/>
      <c r="G10" s="476"/>
      <c r="H10" s="591">
        <f>+(H11*W11)+(H12*W12)</f>
        <v>1</v>
      </c>
      <c r="I10" s="591">
        <f>AVERAGE(I11:I12)</f>
        <v>1</v>
      </c>
      <c r="J10" s="457"/>
      <c r="K10" s="457"/>
      <c r="L10" s="457"/>
      <c r="M10" s="464"/>
      <c r="N10" s="464"/>
      <c r="O10" s="457"/>
      <c r="P10" s="457"/>
      <c r="Q10" s="457"/>
      <c r="R10" s="457"/>
      <c r="S10" s="456"/>
      <c r="T10" s="637"/>
      <c r="U10" s="638"/>
      <c r="V10" s="948">
        <f>+(V11*W11)+(V12*W12)</f>
        <v>0.5</v>
      </c>
      <c r="W10" s="953">
        <f>+Y10/$Y$9</f>
        <v>6.5864225477025889E-2</v>
      </c>
      <c r="X10" s="971">
        <f t="shared" si="0"/>
        <v>6.5864225477025889E-2</v>
      </c>
      <c r="Y10" s="666">
        <f>SUM(Y11:Y12)</f>
        <v>301059136</v>
      </c>
      <c r="Z10" s="666">
        <f>SUM(Z11:Z12)</f>
        <v>275502958</v>
      </c>
      <c r="AA10" s="667">
        <f>+Z10/Y10</f>
        <v>0.9151124315988205</v>
      </c>
      <c r="AB10" s="668">
        <f>SUM(AB11:AB12)</f>
        <v>137130589</v>
      </c>
      <c r="AC10" s="953">
        <f>+AB10/Z10</f>
        <v>0.4977463399866654</v>
      </c>
      <c r="AD10" s="459">
        <f>SUM(AD11:AD12)</f>
        <v>138372369</v>
      </c>
      <c r="AE10" s="459">
        <f>SUM(AE11:AE12)</f>
        <v>0</v>
      </c>
      <c r="AF10" s="668">
        <f>SUM(AF11:AF12)</f>
        <v>0</v>
      </c>
      <c r="AG10" s="669"/>
      <c r="AH10" s="644">
        <f>SUM(AH11:AH12)</f>
        <v>1030153493.4</v>
      </c>
      <c r="AI10" s="644">
        <f>SUM(AI11:AI12)</f>
        <v>363692464</v>
      </c>
      <c r="AJ10" s="670">
        <f t="shared" si="2"/>
        <v>0.35304686760770054</v>
      </c>
      <c r="AK10" s="460"/>
      <c r="AL10" s="714" t="s">
        <v>110</v>
      </c>
      <c r="AM10" s="715"/>
      <c r="AN10" s="716"/>
      <c r="AO10" s="461"/>
      <c r="AP10" s="461"/>
    </row>
    <row r="11" spans="1:43" ht="51" customHeight="1" x14ac:dyDescent="0.25">
      <c r="A11" s="632" t="s">
        <v>1807</v>
      </c>
      <c r="B11" s="650" t="s">
        <v>103</v>
      </c>
      <c r="C11" s="477">
        <v>100</v>
      </c>
      <c r="D11" s="477">
        <v>100</v>
      </c>
      <c r="E11" s="477">
        <v>100</v>
      </c>
      <c r="F11" s="477">
        <v>100</v>
      </c>
      <c r="G11" s="477">
        <v>0</v>
      </c>
      <c r="H11" s="592">
        <f>IF((E11+G11)/C11&gt;=100%,100%,(E11+G11)/C11)</f>
        <v>1</v>
      </c>
      <c r="I11" s="592">
        <f>+F11/D11</f>
        <v>1</v>
      </c>
      <c r="J11" s="622" t="s">
        <v>1808</v>
      </c>
      <c r="K11" s="594"/>
      <c r="L11" s="595"/>
      <c r="M11" s="596"/>
      <c r="N11" s="597"/>
      <c r="O11" s="593"/>
      <c r="P11" s="593"/>
      <c r="Q11" s="593"/>
      <c r="R11" s="594"/>
      <c r="S11" s="429"/>
      <c r="T11" s="639">
        <v>100</v>
      </c>
      <c r="U11" s="640">
        <v>50</v>
      </c>
      <c r="V11" s="949">
        <f>IF(U11/T11&gt;=100%,100%,U11/T11)</f>
        <v>0.5</v>
      </c>
      <c r="W11" s="954">
        <f>+Y11/Y10</f>
        <v>0.69479758621243104</v>
      </c>
      <c r="X11" s="592">
        <f t="shared" si="0"/>
        <v>0.69479758621243104</v>
      </c>
      <c r="Y11" s="671">
        <v>209175161</v>
      </c>
      <c r="Z11" s="645">
        <v>187229519</v>
      </c>
      <c r="AA11" s="672">
        <f>+Z11/Y11</f>
        <v>0.89508485665752635</v>
      </c>
      <c r="AB11" s="673">
        <v>48857150</v>
      </c>
      <c r="AC11" s="954">
        <f t="shared" si="1"/>
        <v>0.26094790106254562</v>
      </c>
      <c r="AD11" s="598">
        <f t="shared" ref="AD11:AD84" si="4">+Z11-AB11</f>
        <v>138372369</v>
      </c>
      <c r="AE11" s="434">
        <v>0</v>
      </c>
      <c r="AF11" s="674">
        <v>0</v>
      </c>
      <c r="AG11" s="675"/>
      <c r="AH11" s="645">
        <v>792337649.39999998</v>
      </c>
      <c r="AI11" s="645">
        <v>256020929</v>
      </c>
      <c r="AJ11" s="676">
        <f t="shared" si="2"/>
        <v>0.32312099417953016</v>
      </c>
      <c r="AK11" s="427"/>
      <c r="AL11" s="623" t="s">
        <v>110</v>
      </c>
      <c r="AM11" s="717" t="s">
        <v>137</v>
      </c>
      <c r="AN11" s="718" t="s">
        <v>1809</v>
      </c>
      <c r="AO11" s="442"/>
      <c r="AP11" s="442"/>
    </row>
    <row r="12" spans="1:43" ht="40.5" customHeight="1" x14ac:dyDescent="0.25">
      <c r="A12" s="633" t="s">
        <v>1810</v>
      </c>
      <c r="B12" s="650" t="s">
        <v>1811</v>
      </c>
      <c r="C12" s="477">
        <v>1</v>
      </c>
      <c r="D12" s="477">
        <v>1</v>
      </c>
      <c r="E12" s="477">
        <v>1</v>
      </c>
      <c r="F12" s="477">
        <v>1</v>
      </c>
      <c r="G12" s="477">
        <v>0</v>
      </c>
      <c r="H12" s="592">
        <f t="shared" ref="H12:H69" si="5">IF((E12+G12)/C12&gt;=100%,100%,(E12+G12)/C12)</f>
        <v>1</v>
      </c>
      <c r="I12" s="592">
        <f>+F12/D12</f>
        <v>1</v>
      </c>
      <c r="J12" s="623" t="s">
        <v>1812</v>
      </c>
      <c r="K12" s="469"/>
      <c r="L12" s="465"/>
      <c r="M12" s="467"/>
      <c r="N12" s="444"/>
      <c r="O12" s="378"/>
      <c r="P12" s="378"/>
      <c r="Q12" s="378"/>
      <c r="R12" s="469"/>
      <c r="S12" s="428"/>
      <c r="T12" s="641">
        <v>1</v>
      </c>
      <c r="U12" s="642">
        <v>0.5</v>
      </c>
      <c r="V12" s="949">
        <f t="shared" ref="V12:V69" si="6">IF(U12/T12&gt;=100%,100%,U12/T12)</f>
        <v>0.5</v>
      </c>
      <c r="W12" s="954">
        <f>+Y12/Y10</f>
        <v>0.30520241378756896</v>
      </c>
      <c r="X12" s="592">
        <f t="shared" si="0"/>
        <v>0.30520241378756896</v>
      </c>
      <c r="Y12" s="650">
        <v>91883975</v>
      </c>
      <c r="Z12" s="641">
        <v>88273439</v>
      </c>
      <c r="AA12" s="672">
        <f t="shared" ref="AA12:AA69" si="7">+Z12/Y12</f>
        <v>0.96070548754557039</v>
      </c>
      <c r="AB12" s="673">
        <v>88273439</v>
      </c>
      <c r="AC12" s="954">
        <f t="shared" si="1"/>
        <v>1</v>
      </c>
      <c r="AD12" s="598">
        <f t="shared" si="4"/>
        <v>0</v>
      </c>
      <c r="AE12" s="434">
        <v>0</v>
      </c>
      <c r="AF12" s="674">
        <v>0</v>
      </c>
      <c r="AG12" s="675"/>
      <c r="AH12" s="641">
        <v>237815844</v>
      </c>
      <c r="AI12" s="645">
        <v>107671535</v>
      </c>
      <c r="AJ12" s="676">
        <f t="shared" si="2"/>
        <v>0.45275173087290183</v>
      </c>
      <c r="AK12" s="427"/>
      <c r="AL12" s="717" t="s">
        <v>110</v>
      </c>
      <c r="AM12" s="719"/>
      <c r="AN12" s="717" t="s">
        <v>1809</v>
      </c>
      <c r="AO12" s="442"/>
      <c r="AP12" s="442"/>
    </row>
    <row r="13" spans="1:43" ht="40.5" customHeight="1" x14ac:dyDescent="0.25">
      <c r="A13" s="631" t="s">
        <v>1813</v>
      </c>
      <c r="B13" s="651"/>
      <c r="C13" s="599"/>
      <c r="D13" s="599"/>
      <c r="E13" s="599"/>
      <c r="F13" s="599"/>
      <c r="G13" s="599"/>
      <c r="H13" s="591">
        <f>+(H14*W14)+(H15*W15)</f>
        <v>1</v>
      </c>
      <c r="I13" s="591">
        <f>AVERAGE(I14:I15)</f>
        <v>0.96314999999999995</v>
      </c>
      <c r="J13" s="624"/>
      <c r="K13" s="479"/>
      <c r="L13" s="479"/>
      <c r="M13" s="458"/>
      <c r="N13" s="458"/>
      <c r="O13" s="479"/>
      <c r="P13" s="479"/>
      <c r="Q13" s="479"/>
      <c r="R13" s="479"/>
      <c r="S13" s="600"/>
      <c r="T13" s="643"/>
      <c r="U13" s="644"/>
      <c r="V13" s="948">
        <f>+(V14*W14)+(V15*W15)</f>
        <v>0.5</v>
      </c>
      <c r="W13" s="953">
        <f>+Y13/$Y$9</f>
        <v>8.3572066493354621E-2</v>
      </c>
      <c r="X13" s="971">
        <f t="shared" si="0"/>
        <v>8.3572066493354621E-2</v>
      </c>
      <c r="Y13" s="666">
        <f>SUM(Y14:Y15)</f>
        <v>382000000</v>
      </c>
      <c r="Z13" s="644">
        <f>SUM(Z14:Z15)</f>
        <v>362882720</v>
      </c>
      <c r="AA13" s="667">
        <f>+Z13/Y13</f>
        <v>0.94995476439790572</v>
      </c>
      <c r="AB13" s="668">
        <f>SUM(AB14:AB15)</f>
        <v>318372054</v>
      </c>
      <c r="AC13" s="953">
        <f>+AB13/Z13</f>
        <v>0.87734145621483439</v>
      </c>
      <c r="AD13" s="459">
        <f>SUM(AD14:AD15)</f>
        <v>44510666</v>
      </c>
      <c r="AE13" s="459">
        <f>SUM(AE14:AE15)</f>
        <v>38288877</v>
      </c>
      <c r="AF13" s="668">
        <f>SUM(AF14:AF15)</f>
        <v>38288877</v>
      </c>
      <c r="AG13" s="677">
        <f t="shared" si="3"/>
        <v>1</v>
      </c>
      <c r="AH13" s="644">
        <f>SUM(AH14:AH15)</f>
        <v>1432173378</v>
      </c>
      <c r="AI13" s="644">
        <f>SUM(AI14:AI15)</f>
        <v>492839265</v>
      </c>
      <c r="AJ13" s="670">
        <f t="shared" si="2"/>
        <v>0.34411983393256457</v>
      </c>
      <c r="AK13" s="460"/>
      <c r="AL13" s="720" t="s">
        <v>110</v>
      </c>
      <c r="AM13" s="624"/>
      <c r="AN13" s="716"/>
      <c r="AO13" s="461"/>
      <c r="AP13" s="461"/>
    </row>
    <row r="14" spans="1:43" ht="40.5" customHeight="1" x14ac:dyDescent="0.25">
      <c r="A14" s="632" t="s">
        <v>1814</v>
      </c>
      <c r="B14" s="650" t="s">
        <v>103</v>
      </c>
      <c r="C14" s="477">
        <v>100</v>
      </c>
      <c r="D14" s="477">
        <v>100</v>
      </c>
      <c r="E14" s="477">
        <v>100</v>
      </c>
      <c r="F14" s="477">
        <v>93.63</v>
      </c>
      <c r="G14" s="477">
        <v>0</v>
      </c>
      <c r="H14" s="592">
        <f>IF((E14+G14)/C14&gt;=100%,100%,(E14+G14)/C14)</f>
        <v>1</v>
      </c>
      <c r="I14" s="592">
        <f>+F14/D14</f>
        <v>0.93629999999999991</v>
      </c>
      <c r="J14" s="623" t="s">
        <v>1815</v>
      </c>
      <c r="K14" s="469"/>
      <c r="L14" s="465"/>
      <c r="M14" s="467"/>
      <c r="N14" s="444"/>
      <c r="O14" s="378"/>
      <c r="P14" s="378"/>
      <c r="Q14" s="378"/>
      <c r="R14" s="469"/>
      <c r="S14" s="429"/>
      <c r="T14" s="641">
        <v>100</v>
      </c>
      <c r="U14" s="645">
        <v>50</v>
      </c>
      <c r="V14" s="949">
        <f t="shared" ref="V14:V15" si="8">IF(U14/T14&gt;=100%,100%,U14/T14)</f>
        <v>0.5</v>
      </c>
      <c r="W14" s="954">
        <f>+Y14/Y13</f>
        <v>0.75173515968586391</v>
      </c>
      <c r="X14" s="592">
        <f t="shared" si="0"/>
        <v>0.75173515968586391</v>
      </c>
      <c r="Y14" s="671">
        <v>287162831</v>
      </c>
      <c r="Z14" s="645">
        <v>268875163</v>
      </c>
      <c r="AA14" s="672">
        <f>+Z14/Y14</f>
        <v>0.93631603388113971</v>
      </c>
      <c r="AB14" s="673">
        <v>224364497</v>
      </c>
      <c r="AC14" s="954">
        <f t="shared" si="1"/>
        <v>0.83445601481606535</v>
      </c>
      <c r="AD14" s="598">
        <f t="shared" si="4"/>
        <v>44510666</v>
      </c>
      <c r="AE14" s="598">
        <v>38288877</v>
      </c>
      <c r="AF14" s="673">
        <v>38288877</v>
      </c>
      <c r="AG14" s="675">
        <f t="shared" si="3"/>
        <v>1</v>
      </c>
      <c r="AH14" s="645">
        <v>1182649825.71</v>
      </c>
      <c r="AI14" s="645">
        <v>379433612</v>
      </c>
      <c r="AJ14" s="676">
        <f t="shared" si="2"/>
        <v>0.32083344008629794</v>
      </c>
      <c r="AK14" s="427"/>
      <c r="AL14" s="623" t="s">
        <v>110</v>
      </c>
      <c r="AM14" s="623" t="s">
        <v>139</v>
      </c>
      <c r="AN14" s="717" t="s">
        <v>1816</v>
      </c>
      <c r="AO14" s="442"/>
      <c r="AP14" s="442"/>
    </row>
    <row r="15" spans="1:43" ht="40.5" customHeight="1" x14ac:dyDescent="0.25">
      <c r="A15" s="633" t="s">
        <v>1810</v>
      </c>
      <c r="B15" s="650" t="s">
        <v>1811</v>
      </c>
      <c r="C15" s="477">
        <v>1</v>
      </c>
      <c r="D15" s="477">
        <v>1</v>
      </c>
      <c r="E15" s="477">
        <v>1</v>
      </c>
      <c r="F15" s="477">
        <v>0.99</v>
      </c>
      <c r="G15" s="477">
        <v>0</v>
      </c>
      <c r="H15" s="592">
        <f t="shared" ref="H15" si="9">IF((E15+G15)/C15&gt;=100%,100%,(E15+G15)/C15)</f>
        <v>1</v>
      </c>
      <c r="I15" s="592">
        <f>+F15/D15</f>
        <v>0.99</v>
      </c>
      <c r="J15" s="623" t="s">
        <v>1812</v>
      </c>
      <c r="K15" s="469"/>
      <c r="L15" s="465"/>
      <c r="M15" s="467"/>
      <c r="N15" s="444"/>
      <c r="O15" s="378"/>
      <c r="P15" s="378"/>
      <c r="Q15" s="378"/>
      <c r="R15" s="469"/>
      <c r="S15" s="428"/>
      <c r="T15" s="641">
        <v>1</v>
      </c>
      <c r="U15" s="642">
        <v>0.5</v>
      </c>
      <c r="V15" s="949">
        <f t="shared" si="8"/>
        <v>0.5</v>
      </c>
      <c r="W15" s="954">
        <f>+Y15/Y13</f>
        <v>0.24826484031413612</v>
      </c>
      <c r="X15" s="592">
        <f t="shared" si="0"/>
        <v>0.24826484031413612</v>
      </c>
      <c r="Y15" s="650">
        <v>94837169</v>
      </c>
      <c r="Z15" s="641">
        <v>94007557</v>
      </c>
      <c r="AA15" s="672">
        <f t="shared" ref="AA15" si="10">+Z15/Y15</f>
        <v>0.99125224836688242</v>
      </c>
      <c r="AB15" s="673">
        <v>94007557</v>
      </c>
      <c r="AC15" s="954">
        <f t="shared" si="1"/>
        <v>1</v>
      </c>
      <c r="AD15" s="598">
        <f t="shared" si="4"/>
        <v>0</v>
      </c>
      <c r="AE15" s="434">
        <v>0</v>
      </c>
      <c r="AF15" s="674">
        <v>0</v>
      </c>
      <c r="AG15" s="675"/>
      <c r="AH15" s="641">
        <v>249523552.28999999</v>
      </c>
      <c r="AI15" s="645">
        <v>113405653</v>
      </c>
      <c r="AJ15" s="676">
        <f t="shared" si="2"/>
        <v>0.4544887725395888</v>
      </c>
      <c r="AK15" s="427"/>
      <c r="AL15" s="717" t="s">
        <v>110</v>
      </c>
      <c r="AM15" s="719"/>
      <c r="AN15" s="717" t="s">
        <v>1816</v>
      </c>
      <c r="AO15" s="442"/>
      <c r="AP15" s="442"/>
    </row>
    <row r="16" spans="1:43" ht="40.5" customHeight="1" x14ac:dyDescent="0.25">
      <c r="A16" s="631" t="s">
        <v>1817</v>
      </c>
      <c r="B16" s="652"/>
      <c r="C16" s="476"/>
      <c r="D16" s="476"/>
      <c r="E16" s="476"/>
      <c r="F16" s="476"/>
      <c r="G16" s="476"/>
      <c r="H16" s="591">
        <f>+AVERAGE(H17:H28)</f>
        <v>0.99909090909090914</v>
      </c>
      <c r="I16" s="591">
        <f>AVERAGE(I17:I28)</f>
        <v>1</v>
      </c>
      <c r="J16" s="624"/>
      <c r="K16" s="479"/>
      <c r="L16" s="479"/>
      <c r="M16" s="458"/>
      <c r="N16" s="458"/>
      <c r="O16" s="479"/>
      <c r="P16" s="479"/>
      <c r="Q16" s="479"/>
      <c r="R16" s="479"/>
      <c r="S16" s="600"/>
      <c r="T16" s="643"/>
      <c r="U16" s="644"/>
      <c r="V16" s="948">
        <f>+(V17*W17)+(V18*W18)+(V19*W19)+(V20*W20)+(V21*W21)+(V22*W22)+(V23*W23)+(V24*W24)+(V25*W25)+(V26*W26)+(V27*W27)+(V28*W28)</f>
        <v>0.588874044075684</v>
      </c>
      <c r="W16" s="953">
        <f>+Y16/$Y$9</f>
        <v>0.85056370802961956</v>
      </c>
      <c r="X16" s="971">
        <f t="shared" si="0"/>
        <v>0.85056370802961956</v>
      </c>
      <c r="Y16" s="666">
        <f>SUM(Y17:Y28)</f>
        <v>3887846144.0599999</v>
      </c>
      <c r="Z16" s="666">
        <f>SUM(Z17:Z28)</f>
        <v>3670985509</v>
      </c>
      <c r="AA16" s="667">
        <f>+Z16/Y16</f>
        <v>0.94422088039895102</v>
      </c>
      <c r="AB16" s="668">
        <f>SUM(AB17:AB28)</f>
        <v>3437813665</v>
      </c>
      <c r="AC16" s="953">
        <f>+AB16/Z16</f>
        <v>0.93648249402555728</v>
      </c>
      <c r="AD16" s="459">
        <f>SUM(AD17:AD28)</f>
        <v>233171844</v>
      </c>
      <c r="AE16" s="459">
        <f>SUM(AE17:AE28)</f>
        <v>6798687</v>
      </c>
      <c r="AF16" s="668">
        <f>SUM(AF17:AF28)</f>
        <v>6798687</v>
      </c>
      <c r="AG16" s="677">
        <f t="shared" ref="AG16" si="11">+AF16/AE16</f>
        <v>1</v>
      </c>
      <c r="AH16" s="644">
        <f>SUM(AH17:AH28)</f>
        <v>10162460839.29948</v>
      </c>
      <c r="AI16" s="644">
        <f>SUM(AI17:AI28)</f>
        <v>4570983779.6173325</v>
      </c>
      <c r="AJ16" s="670">
        <f t="shared" si="2"/>
        <v>0.44979103505528684</v>
      </c>
      <c r="AK16" s="460"/>
      <c r="AL16" s="721" t="s">
        <v>110</v>
      </c>
      <c r="AM16" s="722"/>
      <c r="AN16" s="716"/>
      <c r="AO16" s="461"/>
      <c r="AP16" s="461"/>
    </row>
    <row r="17" spans="1:42" ht="50.25" customHeight="1" x14ac:dyDescent="0.25">
      <c r="A17" s="632" t="s">
        <v>1818</v>
      </c>
      <c r="B17" s="650" t="s">
        <v>103</v>
      </c>
      <c r="C17" s="477">
        <v>100</v>
      </c>
      <c r="D17" s="477">
        <v>100</v>
      </c>
      <c r="E17" s="477">
        <v>100</v>
      </c>
      <c r="F17" s="477">
        <v>100</v>
      </c>
      <c r="G17" s="477">
        <v>0</v>
      </c>
      <c r="H17" s="592">
        <f>IF((E17+G17)/C17&gt;=100%,100%,(E17+G17)/C17)</f>
        <v>1</v>
      </c>
      <c r="I17" s="592">
        <f>+F17/D17</f>
        <v>1</v>
      </c>
      <c r="J17" s="623" t="s">
        <v>1819</v>
      </c>
      <c r="K17" s="469"/>
      <c r="L17" s="465"/>
      <c r="M17" s="467"/>
      <c r="N17" s="444"/>
      <c r="O17" s="378"/>
      <c r="P17" s="378"/>
      <c r="Q17" s="378"/>
      <c r="R17" s="469"/>
      <c r="S17" s="429"/>
      <c r="T17" s="641">
        <v>100</v>
      </c>
      <c r="U17" s="645">
        <v>50</v>
      </c>
      <c r="V17" s="949">
        <f t="shared" ref="V17:V28" si="12">IF(U17/T17&gt;=100%,100%,U17/T17)</f>
        <v>0.5</v>
      </c>
      <c r="W17" s="592">
        <f t="shared" ref="W17:W27" si="13">+Y17/$Y$16</f>
        <v>9.1229129666538129E-3</v>
      </c>
      <c r="X17" s="592">
        <f t="shared" si="0"/>
        <v>9.1229129666538129E-3</v>
      </c>
      <c r="Y17" s="671">
        <v>35468482</v>
      </c>
      <c r="Z17" s="645">
        <v>35468481</v>
      </c>
      <c r="AA17" s="672">
        <f>+Z17/Y17</f>
        <v>0.99999997180595435</v>
      </c>
      <c r="AB17" s="673">
        <v>35468481</v>
      </c>
      <c r="AC17" s="954">
        <f t="shared" ref="AC17:AC56" si="14">+AB17/Z17</f>
        <v>1</v>
      </c>
      <c r="AD17" s="598">
        <f t="shared" ref="AD17:AD51" si="15">+Z17-AB17</f>
        <v>0</v>
      </c>
      <c r="AE17" s="598">
        <v>0</v>
      </c>
      <c r="AF17" s="673">
        <v>0</v>
      </c>
      <c r="AG17" s="675"/>
      <c r="AH17" s="645">
        <v>131307902.86</v>
      </c>
      <c r="AI17" s="645">
        <v>61868481</v>
      </c>
      <c r="AJ17" s="676">
        <f t="shared" si="2"/>
        <v>0.47117103885181949</v>
      </c>
      <c r="AK17" s="427"/>
      <c r="AL17" s="623" t="s">
        <v>110</v>
      </c>
      <c r="AM17" s="623" t="s">
        <v>136</v>
      </c>
      <c r="AN17" s="717" t="s">
        <v>1820</v>
      </c>
      <c r="AO17" s="442"/>
      <c r="AP17" s="442"/>
    </row>
    <row r="18" spans="1:42" ht="53.25" customHeight="1" x14ac:dyDescent="0.25">
      <c r="A18" s="633" t="s">
        <v>1821</v>
      </c>
      <c r="B18" s="650" t="s">
        <v>103</v>
      </c>
      <c r="C18" s="477">
        <v>100</v>
      </c>
      <c r="D18" s="477">
        <v>100</v>
      </c>
      <c r="E18" s="477">
        <v>99</v>
      </c>
      <c r="F18" s="477">
        <v>100</v>
      </c>
      <c r="G18" s="613">
        <v>0</v>
      </c>
      <c r="H18" s="592">
        <f t="shared" ref="H18:H24" si="16">IF((E18+G18)/C18&gt;=100%,100%,(E18+G18)/C18)</f>
        <v>0.99</v>
      </c>
      <c r="I18" s="592">
        <f t="shared" ref="I18:I28" si="17">+F18/D18</f>
        <v>1</v>
      </c>
      <c r="J18" s="623" t="s">
        <v>1822</v>
      </c>
      <c r="K18" s="469"/>
      <c r="L18" s="465"/>
      <c r="M18" s="467"/>
      <c r="N18" s="444"/>
      <c r="O18" s="378"/>
      <c r="P18" s="378"/>
      <c r="Q18" s="378"/>
      <c r="R18" s="469"/>
      <c r="S18" s="428"/>
      <c r="T18" s="641">
        <v>100</v>
      </c>
      <c r="U18" s="645">
        <v>49.75</v>
      </c>
      <c r="V18" s="949">
        <f t="shared" si="12"/>
        <v>0.4975</v>
      </c>
      <c r="W18" s="592">
        <f t="shared" si="13"/>
        <v>1.6697841836973201E-2</v>
      </c>
      <c r="X18" s="592">
        <f t="shared" ref="X18:X28" si="18">+W18</f>
        <v>1.6697841836973201E-2</v>
      </c>
      <c r="Y18" s="650">
        <v>64918640</v>
      </c>
      <c r="Z18" s="641">
        <v>64918640</v>
      </c>
      <c r="AA18" s="672">
        <f t="shared" ref="AA18:AA19" si="19">+Z18/Y18</f>
        <v>1</v>
      </c>
      <c r="AB18" s="673">
        <v>61182269</v>
      </c>
      <c r="AC18" s="954">
        <f t="shared" si="14"/>
        <v>0.94244532849116991</v>
      </c>
      <c r="AD18" s="598">
        <f t="shared" si="15"/>
        <v>3736371</v>
      </c>
      <c r="AE18" s="598">
        <v>0</v>
      </c>
      <c r="AF18" s="673">
        <v>0</v>
      </c>
      <c r="AG18" s="675"/>
      <c r="AH18" s="641">
        <v>292460226.87</v>
      </c>
      <c r="AI18" s="645">
        <v>133170416</v>
      </c>
      <c r="AJ18" s="676">
        <f t="shared" si="2"/>
        <v>0.45534538978250499</v>
      </c>
      <c r="AK18" s="427"/>
      <c r="AL18" s="623" t="s">
        <v>110</v>
      </c>
      <c r="AM18" s="723"/>
      <c r="AN18" s="717" t="s">
        <v>1820</v>
      </c>
      <c r="AO18" s="442"/>
      <c r="AP18" s="442"/>
    </row>
    <row r="19" spans="1:42" ht="40.5" customHeight="1" x14ac:dyDescent="0.25">
      <c r="A19" s="632" t="s">
        <v>1823</v>
      </c>
      <c r="B19" s="650" t="s">
        <v>103</v>
      </c>
      <c r="C19" s="477">
        <v>70</v>
      </c>
      <c r="D19" s="477">
        <v>80</v>
      </c>
      <c r="E19" s="477">
        <v>80</v>
      </c>
      <c r="F19" s="477">
        <v>80</v>
      </c>
      <c r="G19" s="477">
        <v>0</v>
      </c>
      <c r="H19" s="592">
        <f t="shared" si="16"/>
        <v>1</v>
      </c>
      <c r="I19" s="592">
        <f t="shared" si="17"/>
        <v>1</v>
      </c>
      <c r="J19" s="623" t="s">
        <v>1824</v>
      </c>
      <c r="K19" s="469"/>
      <c r="L19" s="465"/>
      <c r="M19" s="467"/>
      <c r="N19" s="444"/>
      <c r="O19" s="378"/>
      <c r="P19" s="378"/>
      <c r="Q19" s="378"/>
      <c r="R19" s="469"/>
      <c r="S19" s="428"/>
      <c r="T19" s="641">
        <v>100</v>
      </c>
      <c r="U19" s="645">
        <v>50</v>
      </c>
      <c r="V19" s="949">
        <f t="shared" si="12"/>
        <v>0.5</v>
      </c>
      <c r="W19" s="592">
        <f t="shared" si="13"/>
        <v>0.18319019520567956</v>
      </c>
      <c r="X19" s="592">
        <f t="shared" si="18"/>
        <v>0.18319019520567956</v>
      </c>
      <c r="Y19" s="650">
        <v>712215294.05999994</v>
      </c>
      <c r="Z19" s="641">
        <v>664878471</v>
      </c>
      <c r="AA19" s="672">
        <f t="shared" si="19"/>
        <v>0.93353579534896636</v>
      </c>
      <c r="AB19" s="673">
        <v>566420277</v>
      </c>
      <c r="AC19" s="954">
        <f t="shared" si="14"/>
        <v>0.85191550291602092</v>
      </c>
      <c r="AD19" s="598">
        <f t="shared" si="15"/>
        <v>98458194</v>
      </c>
      <c r="AE19" s="598">
        <v>0</v>
      </c>
      <c r="AF19" s="673">
        <v>0</v>
      </c>
      <c r="AG19" s="675"/>
      <c r="AH19" s="641">
        <v>2522855785.3501496</v>
      </c>
      <c r="AI19" s="645">
        <v>1055008307.348333</v>
      </c>
      <c r="AJ19" s="676">
        <f t="shared" si="2"/>
        <v>0.41818018829082904</v>
      </c>
      <c r="AK19" s="427"/>
      <c r="AL19" s="717" t="s">
        <v>110</v>
      </c>
      <c r="AM19" s="718" t="s">
        <v>141</v>
      </c>
      <c r="AN19" s="717" t="s">
        <v>1820</v>
      </c>
      <c r="AO19" s="442"/>
      <c r="AP19" s="442"/>
    </row>
    <row r="20" spans="1:42" ht="52.5" customHeight="1" x14ac:dyDescent="0.25">
      <c r="A20" s="632" t="s">
        <v>1825</v>
      </c>
      <c r="B20" s="650" t="s">
        <v>1826</v>
      </c>
      <c r="C20" s="477">
        <v>60</v>
      </c>
      <c r="D20" s="477">
        <v>60</v>
      </c>
      <c r="E20" s="477">
        <v>60</v>
      </c>
      <c r="F20" s="477">
        <v>60</v>
      </c>
      <c r="G20" s="477">
        <v>0</v>
      </c>
      <c r="H20" s="592">
        <f t="shared" si="16"/>
        <v>1</v>
      </c>
      <c r="I20" s="592">
        <f t="shared" si="17"/>
        <v>1</v>
      </c>
      <c r="J20" s="623" t="s">
        <v>1827</v>
      </c>
      <c r="K20" s="469"/>
      <c r="L20" s="465"/>
      <c r="M20" s="467"/>
      <c r="N20" s="444"/>
      <c r="O20" s="378"/>
      <c r="P20" s="378"/>
      <c r="Q20" s="378"/>
      <c r="R20" s="469"/>
      <c r="S20" s="428"/>
      <c r="T20" s="641">
        <v>60</v>
      </c>
      <c r="U20" s="645">
        <v>60</v>
      </c>
      <c r="V20" s="949">
        <f t="shared" si="12"/>
        <v>1</v>
      </c>
      <c r="W20" s="592">
        <f t="shared" si="13"/>
        <v>0</v>
      </c>
      <c r="X20" s="592">
        <f t="shared" si="18"/>
        <v>0</v>
      </c>
      <c r="Y20" s="650">
        <v>0</v>
      </c>
      <c r="Z20" s="641">
        <v>0</v>
      </c>
      <c r="AA20" s="672"/>
      <c r="AB20" s="673">
        <v>0</v>
      </c>
      <c r="AC20" s="954"/>
      <c r="AD20" s="598">
        <f t="shared" si="15"/>
        <v>0</v>
      </c>
      <c r="AE20" s="598">
        <v>0</v>
      </c>
      <c r="AF20" s="673">
        <v>0</v>
      </c>
      <c r="AG20" s="675"/>
      <c r="AH20" s="641">
        <v>0</v>
      </c>
      <c r="AI20" s="645">
        <v>0</v>
      </c>
      <c r="AJ20" s="676"/>
      <c r="AK20" s="427"/>
      <c r="AL20" s="623" t="s">
        <v>110</v>
      </c>
      <c r="AM20" s="623" t="s">
        <v>140</v>
      </c>
      <c r="AN20" s="717" t="s">
        <v>1820</v>
      </c>
      <c r="AO20" s="442"/>
      <c r="AP20" s="442"/>
    </row>
    <row r="21" spans="1:42" ht="40.5" customHeight="1" x14ac:dyDescent="0.25">
      <c r="A21" s="633" t="s">
        <v>1828</v>
      </c>
      <c r="B21" s="650" t="s">
        <v>103</v>
      </c>
      <c r="C21" s="477">
        <v>70</v>
      </c>
      <c r="D21" s="477">
        <v>80</v>
      </c>
      <c r="E21" s="477">
        <v>75</v>
      </c>
      <c r="F21" s="477">
        <v>80</v>
      </c>
      <c r="G21" s="477">
        <v>0</v>
      </c>
      <c r="H21" s="592">
        <f t="shared" si="16"/>
        <v>1</v>
      </c>
      <c r="I21" s="592">
        <f t="shared" si="17"/>
        <v>1</v>
      </c>
      <c r="J21" s="623" t="s">
        <v>1829</v>
      </c>
      <c r="K21" s="469"/>
      <c r="L21" s="465"/>
      <c r="M21" s="467"/>
      <c r="N21" s="444"/>
      <c r="O21" s="378"/>
      <c r="P21" s="378"/>
      <c r="Q21" s="378"/>
      <c r="R21" s="469"/>
      <c r="S21" s="428"/>
      <c r="T21" s="641">
        <v>80</v>
      </c>
      <c r="U21" s="645">
        <v>50</v>
      </c>
      <c r="V21" s="949">
        <f t="shared" si="12"/>
        <v>0.625</v>
      </c>
      <c r="W21" s="592">
        <f t="shared" si="13"/>
        <v>9.7033942707939108E-2</v>
      </c>
      <c r="X21" s="592">
        <f t="shared" si="18"/>
        <v>9.7033942707939108E-2</v>
      </c>
      <c r="Y21" s="650">
        <v>377253040</v>
      </c>
      <c r="Z21" s="641">
        <v>346334354</v>
      </c>
      <c r="AA21" s="672">
        <f t="shared" ref="AA21:AA23" si="20">+Z21/Y21</f>
        <v>0.91804257959061109</v>
      </c>
      <c r="AB21" s="673">
        <v>328579972</v>
      </c>
      <c r="AC21" s="954">
        <f t="shared" ref="AC21:AC23" si="21">+AB21/Z21</f>
        <v>0.9487362954470292</v>
      </c>
      <c r="AD21" s="598">
        <f t="shared" si="15"/>
        <v>17754382</v>
      </c>
      <c r="AE21" s="598">
        <v>6798687</v>
      </c>
      <c r="AF21" s="673">
        <v>6798687</v>
      </c>
      <c r="AG21" s="675">
        <f t="shared" ref="AG21" si="22">+AF21/AE21</f>
        <v>1</v>
      </c>
      <c r="AH21" s="641">
        <v>1006631439.9736323</v>
      </c>
      <c r="AI21" s="645">
        <v>411756152</v>
      </c>
      <c r="AJ21" s="676">
        <f t="shared" si="2"/>
        <v>0.40904360389417754</v>
      </c>
      <c r="AK21" s="427"/>
      <c r="AL21" s="623" t="s">
        <v>110</v>
      </c>
      <c r="AM21" s="723"/>
      <c r="AN21" s="717" t="s">
        <v>1820</v>
      </c>
      <c r="AO21" s="442"/>
      <c r="AP21" s="442"/>
    </row>
    <row r="22" spans="1:42" ht="40.5" customHeight="1" x14ac:dyDescent="0.25">
      <c r="A22" s="632" t="s">
        <v>1830</v>
      </c>
      <c r="B22" s="650" t="s">
        <v>103</v>
      </c>
      <c r="C22" s="477">
        <v>20</v>
      </c>
      <c r="D22" s="477">
        <v>25</v>
      </c>
      <c r="E22" s="477">
        <v>23</v>
      </c>
      <c r="F22" s="477">
        <v>27</v>
      </c>
      <c r="G22" s="477">
        <v>0</v>
      </c>
      <c r="H22" s="592">
        <f t="shared" si="16"/>
        <v>1</v>
      </c>
      <c r="I22" s="592">
        <v>1</v>
      </c>
      <c r="J22" s="623" t="s">
        <v>1831</v>
      </c>
      <c r="K22" s="469"/>
      <c r="L22" s="465"/>
      <c r="M22" s="467"/>
      <c r="N22" s="444"/>
      <c r="O22" s="378"/>
      <c r="P22" s="378"/>
      <c r="Q22" s="378"/>
      <c r="R22" s="469"/>
      <c r="S22" s="428"/>
      <c r="T22" s="641">
        <v>35</v>
      </c>
      <c r="U22" s="645">
        <v>50</v>
      </c>
      <c r="V22" s="949">
        <f t="shared" si="12"/>
        <v>1</v>
      </c>
      <c r="W22" s="592">
        <f t="shared" si="13"/>
        <v>0.15805210397505814</v>
      </c>
      <c r="X22" s="592">
        <f t="shared" si="18"/>
        <v>0.15805210397505814</v>
      </c>
      <c r="Y22" s="650">
        <v>614482263</v>
      </c>
      <c r="Z22" s="641">
        <v>591549293</v>
      </c>
      <c r="AA22" s="672">
        <f t="shared" si="20"/>
        <v>0.96267919941572011</v>
      </c>
      <c r="AB22" s="673">
        <v>541684381</v>
      </c>
      <c r="AC22" s="954">
        <f t="shared" si="21"/>
        <v>0.91570455312842369</v>
      </c>
      <c r="AD22" s="598">
        <f t="shared" si="15"/>
        <v>49864912</v>
      </c>
      <c r="AE22" s="598">
        <v>0</v>
      </c>
      <c r="AF22" s="673">
        <v>0</v>
      </c>
      <c r="AG22" s="675"/>
      <c r="AH22" s="641">
        <v>1630058655.2185149</v>
      </c>
      <c r="AI22" s="645">
        <v>807242672</v>
      </c>
      <c r="AJ22" s="676">
        <f t="shared" si="2"/>
        <v>0.49522308256556963</v>
      </c>
      <c r="AK22" s="427"/>
      <c r="AL22" s="623" t="s">
        <v>110</v>
      </c>
      <c r="AM22" s="623" t="s">
        <v>142</v>
      </c>
      <c r="AN22" s="717" t="s">
        <v>1820</v>
      </c>
      <c r="AO22" s="442"/>
      <c r="AP22" s="442"/>
    </row>
    <row r="23" spans="1:42" ht="68.25" customHeight="1" x14ac:dyDescent="0.25">
      <c r="A23" s="633" t="s">
        <v>1832</v>
      </c>
      <c r="B23" s="650" t="s">
        <v>1833</v>
      </c>
      <c r="C23" s="477">
        <v>60</v>
      </c>
      <c r="D23" s="477">
        <v>120</v>
      </c>
      <c r="E23" s="477">
        <v>60</v>
      </c>
      <c r="F23" s="477">
        <v>270</v>
      </c>
      <c r="G23" s="477">
        <v>0</v>
      </c>
      <c r="H23" s="592">
        <f t="shared" si="16"/>
        <v>1</v>
      </c>
      <c r="I23" s="592">
        <v>1</v>
      </c>
      <c r="J23" s="623" t="s">
        <v>1834</v>
      </c>
      <c r="K23" s="469"/>
      <c r="L23" s="465"/>
      <c r="M23" s="467"/>
      <c r="N23" s="444"/>
      <c r="O23" s="378"/>
      <c r="P23" s="378"/>
      <c r="Q23" s="378"/>
      <c r="R23" s="469"/>
      <c r="S23" s="428"/>
      <c r="T23" s="641">
        <v>420</v>
      </c>
      <c r="U23" s="645">
        <v>330</v>
      </c>
      <c r="V23" s="949">
        <f t="shared" si="12"/>
        <v>0.7857142857142857</v>
      </c>
      <c r="W23" s="592">
        <f t="shared" si="13"/>
        <v>5.9653595180031074E-3</v>
      </c>
      <c r="X23" s="592">
        <f t="shared" si="18"/>
        <v>5.9653595180031074E-3</v>
      </c>
      <c r="Y23" s="650">
        <v>23192400</v>
      </c>
      <c r="Z23" s="641">
        <v>23192400</v>
      </c>
      <c r="AA23" s="672">
        <f t="shared" si="20"/>
        <v>1</v>
      </c>
      <c r="AB23" s="673">
        <v>16676440</v>
      </c>
      <c r="AC23" s="954">
        <f t="shared" si="21"/>
        <v>0.71904761904761905</v>
      </c>
      <c r="AD23" s="598">
        <f t="shared" si="15"/>
        <v>6515960</v>
      </c>
      <c r="AE23" s="598">
        <v>0</v>
      </c>
      <c r="AF23" s="673">
        <v>0</v>
      </c>
      <c r="AG23" s="675"/>
      <c r="AH23" s="641">
        <v>73616068.469071522</v>
      </c>
      <c r="AI23" s="645">
        <v>43731086</v>
      </c>
      <c r="AJ23" s="676">
        <f t="shared" si="2"/>
        <v>0.59404267178941828</v>
      </c>
      <c r="AK23" s="427"/>
      <c r="AL23" s="623" t="s">
        <v>110</v>
      </c>
      <c r="AM23" s="623" t="s">
        <v>138</v>
      </c>
      <c r="AN23" s="717" t="s">
        <v>1820</v>
      </c>
      <c r="AO23" s="442"/>
      <c r="AP23" s="442"/>
    </row>
    <row r="24" spans="1:42" ht="40.5" customHeight="1" x14ac:dyDescent="0.25">
      <c r="A24" s="633" t="s">
        <v>1835</v>
      </c>
      <c r="B24" s="650" t="s">
        <v>1833</v>
      </c>
      <c r="C24" s="477">
        <v>1</v>
      </c>
      <c r="D24" s="477">
        <v>1</v>
      </c>
      <c r="E24" s="477">
        <v>1</v>
      </c>
      <c r="F24" s="477">
        <v>1</v>
      </c>
      <c r="G24" s="477">
        <v>0</v>
      </c>
      <c r="H24" s="592">
        <f t="shared" si="16"/>
        <v>1</v>
      </c>
      <c r="I24" s="592">
        <f t="shared" si="17"/>
        <v>1</v>
      </c>
      <c r="J24" s="623" t="s">
        <v>1836</v>
      </c>
      <c r="K24" s="469"/>
      <c r="L24" s="465"/>
      <c r="M24" s="467"/>
      <c r="N24" s="444"/>
      <c r="O24" s="378"/>
      <c r="P24" s="378"/>
      <c r="Q24" s="378"/>
      <c r="R24" s="469"/>
      <c r="S24" s="428"/>
      <c r="T24" s="641">
        <v>1</v>
      </c>
      <c r="U24" s="642">
        <v>0.5</v>
      </c>
      <c r="V24" s="949">
        <f t="shared" si="12"/>
        <v>0.5</v>
      </c>
      <c r="W24" s="592">
        <f t="shared" si="13"/>
        <v>0</v>
      </c>
      <c r="X24" s="592">
        <f t="shared" si="18"/>
        <v>0</v>
      </c>
      <c r="Y24" s="650">
        <v>0</v>
      </c>
      <c r="Z24" s="641">
        <v>0</v>
      </c>
      <c r="AA24" s="672"/>
      <c r="AB24" s="673">
        <v>0</v>
      </c>
      <c r="AC24" s="954"/>
      <c r="AD24" s="598">
        <f t="shared" si="15"/>
        <v>0</v>
      </c>
      <c r="AE24" s="598">
        <v>0</v>
      </c>
      <c r="AF24" s="673">
        <v>0</v>
      </c>
      <c r="AG24" s="675"/>
      <c r="AH24" s="641">
        <v>40564155.541071512</v>
      </c>
      <c r="AI24" s="645">
        <v>16522686.436000001</v>
      </c>
      <c r="AJ24" s="676">
        <f t="shared" si="2"/>
        <v>0.40732233213312319</v>
      </c>
      <c r="AK24" s="427"/>
      <c r="AL24" s="623" t="s">
        <v>110</v>
      </c>
      <c r="AM24" s="623" t="s">
        <v>138</v>
      </c>
      <c r="AN24" s="717" t="s">
        <v>1820</v>
      </c>
      <c r="AO24" s="442"/>
      <c r="AP24" s="442"/>
    </row>
    <row r="25" spans="1:42" ht="40.5" customHeight="1" x14ac:dyDescent="0.25">
      <c r="A25" s="633" t="s">
        <v>1837</v>
      </c>
      <c r="B25" s="650" t="s">
        <v>1833</v>
      </c>
      <c r="C25" s="477">
        <v>0</v>
      </c>
      <c r="D25" s="477">
        <v>1</v>
      </c>
      <c r="E25" s="477">
        <v>0</v>
      </c>
      <c r="F25" s="477">
        <v>1</v>
      </c>
      <c r="G25" s="477">
        <v>0</v>
      </c>
      <c r="H25" s="601"/>
      <c r="I25" s="592">
        <f t="shared" si="17"/>
        <v>1</v>
      </c>
      <c r="J25" s="623" t="s">
        <v>1838</v>
      </c>
      <c r="K25" s="469"/>
      <c r="L25" s="465"/>
      <c r="M25" s="467"/>
      <c r="N25" s="444"/>
      <c r="O25" s="378"/>
      <c r="P25" s="378"/>
      <c r="Q25" s="378"/>
      <c r="R25" s="469"/>
      <c r="S25" s="428"/>
      <c r="T25" s="641">
        <v>3</v>
      </c>
      <c r="U25" s="645">
        <v>1</v>
      </c>
      <c r="V25" s="949">
        <f t="shared" si="12"/>
        <v>0.33333333333333331</v>
      </c>
      <c r="W25" s="592">
        <f t="shared" si="13"/>
        <v>2.3663367476760983E-2</v>
      </c>
      <c r="X25" s="592">
        <f t="shared" si="18"/>
        <v>2.3663367476760983E-2</v>
      </c>
      <c r="Y25" s="650">
        <v>91999532</v>
      </c>
      <c r="Z25" s="641">
        <v>91999532</v>
      </c>
      <c r="AA25" s="672">
        <f t="shared" ref="AA25:AA28" si="23">+Z25/Y25</f>
        <v>1</v>
      </c>
      <c r="AB25" s="673">
        <v>45999766</v>
      </c>
      <c r="AC25" s="954">
        <f t="shared" ref="AC25:AC26" si="24">+AB25/Z25</f>
        <v>0.5</v>
      </c>
      <c r="AD25" s="598">
        <f t="shared" si="15"/>
        <v>45999766</v>
      </c>
      <c r="AE25" s="598">
        <v>0</v>
      </c>
      <c r="AF25" s="673">
        <v>0</v>
      </c>
      <c r="AG25" s="675"/>
      <c r="AH25" s="641">
        <v>91999532</v>
      </c>
      <c r="AI25" s="645">
        <v>91999532</v>
      </c>
      <c r="AJ25" s="676">
        <f t="shared" si="2"/>
        <v>1</v>
      </c>
      <c r="AK25" s="427"/>
      <c r="AL25" s="623" t="s">
        <v>110</v>
      </c>
      <c r="AM25" s="723"/>
      <c r="AN25" s="717" t="s">
        <v>1820</v>
      </c>
      <c r="AO25" s="442"/>
      <c r="AP25" s="442"/>
    </row>
    <row r="26" spans="1:42" ht="40.5" customHeight="1" x14ac:dyDescent="0.25">
      <c r="A26" s="633" t="s">
        <v>1839</v>
      </c>
      <c r="B26" s="650" t="s">
        <v>103</v>
      </c>
      <c r="C26" s="477">
        <v>100</v>
      </c>
      <c r="D26" s="477">
        <v>100</v>
      </c>
      <c r="E26" s="477">
        <v>100</v>
      </c>
      <c r="F26" s="477">
        <v>100</v>
      </c>
      <c r="G26" s="477">
        <v>0</v>
      </c>
      <c r="H26" s="592">
        <f t="shared" ref="H26:H27" si="25">IF((E26+G26)/C26&gt;=100%,100%,(E26+G26)/C26)</f>
        <v>1</v>
      </c>
      <c r="I26" s="592">
        <f t="shared" si="17"/>
        <v>1</v>
      </c>
      <c r="J26" s="623" t="s">
        <v>1840</v>
      </c>
      <c r="K26" s="469"/>
      <c r="L26" s="465"/>
      <c r="M26" s="467"/>
      <c r="N26" s="444"/>
      <c r="O26" s="378"/>
      <c r="P26" s="378"/>
      <c r="Q26" s="378"/>
      <c r="R26" s="469"/>
      <c r="S26" s="428"/>
      <c r="T26" s="641">
        <v>100</v>
      </c>
      <c r="U26" s="645">
        <v>50</v>
      </c>
      <c r="V26" s="949">
        <f t="shared" si="12"/>
        <v>0.5</v>
      </c>
      <c r="W26" s="592">
        <f>+Y26/$Y$16</f>
        <v>1.2356816144435007E-2</v>
      </c>
      <c r="X26" s="592">
        <f t="shared" si="18"/>
        <v>1.2356816144435007E-2</v>
      </c>
      <c r="Y26" s="650">
        <v>48041400</v>
      </c>
      <c r="Z26" s="641">
        <v>48041400</v>
      </c>
      <c r="AA26" s="672">
        <f t="shared" si="23"/>
        <v>1</v>
      </c>
      <c r="AB26" s="673">
        <v>48041400</v>
      </c>
      <c r="AC26" s="954">
        <f t="shared" si="24"/>
        <v>1</v>
      </c>
      <c r="AD26" s="598">
        <f t="shared" si="15"/>
        <v>0</v>
      </c>
      <c r="AE26" s="598">
        <v>0</v>
      </c>
      <c r="AF26" s="673">
        <v>0</v>
      </c>
      <c r="AG26" s="675"/>
      <c r="AH26" s="641">
        <v>244150072.22</v>
      </c>
      <c r="AI26" s="645">
        <v>113823962.833</v>
      </c>
      <c r="AJ26" s="676">
        <f t="shared" si="2"/>
        <v>0.46620491158583366</v>
      </c>
      <c r="AK26" s="427"/>
      <c r="AL26" s="623" t="s">
        <v>110</v>
      </c>
      <c r="AM26" s="723"/>
      <c r="AN26" s="717" t="s">
        <v>1820</v>
      </c>
      <c r="AO26" s="442"/>
      <c r="AP26" s="442"/>
    </row>
    <row r="27" spans="1:42" ht="40.5" customHeight="1" x14ac:dyDescent="0.25">
      <c r="A27" s="633" t="s">
        <v>1841</v>
      </c>
      <c r="B27" s="650" t="s">
        <v>103</v>
      </c>
      <c r="C27" s="477">
        <v>100</v>
      </c>
      <c r="D27" s="477">
        <v>100</v>
      </c>
      <c r="E27" s="477">
        <v>100</v>
      </c>
      <c r="F27" s="477">
        <v>100</v>
      </c>
      <c r="G27" s="477">
        <v>0</v>
      </c>
      <c r="H27" s="592">
        <f t="shared" si="25"/>
        <v>1</v>
      </c>
      <c r="I27" s="592">
        <f t="shared" si="17"/>
        <v>1</v>
      </c>
      <c r="J27" s="623" t="s">
        <v>1842</v>
      </c>
      <c r="K27" s="469"/>
      <c r="L27" s="465"/>
      <c r="M27" s="467"/>
      <c r="N27" s="444"/>
      <c r="O27" s="378"/>
      <c r="P27" s="378"/>
      <c r="Q27" s="378"/>
      <c r="R27" s="469"/>
      <c r="S27" s="428"/>
      <c r="T27" s="641">
        <v>100</v>
      </c>
      <c r="U27" s="645">
        <v>50</v>
      </c>
      <c r="V27" s="949">
        <f t="shared" si="12"/>
        <v>0.5</v>
      </c>
      <c r="W27" s="592">
        <f t="shared" si="13"/>
        <v>6.8387701094145131E-3</v>
      </c>
      <c r="X27" s="592">
        <f t="shared" si="18"/>
        <v>6.8387701094145131E-3</v>
      </c>
      <c r="Y27" s="650">
        <v>26588086</v>
      </c>
      <c r="Z27" s="641">
        <v>25404964</v>
      </c>
      <c r="AA27" s="672">
        <f t="shared" si="23"/>
        <v>0.95550179881319774</v>
      </c>
      <c r="AB27" s="673">
        <v>25404964</v>
      </c>
      <c r="AC27" s="954">
        <f t="shared" si="14"/>
        <v>1</v>
      </c>
      <c r="AD27" s="598">
        <f t="shared" si="15"/>
        <v>0</v>
      </c>
      <c r="AE27" s="598">
        <v>0</v>
      </c>
      <c r="AF27" s="673">
        <v>0</v>
      </c>
      <c r="AG27" s="675"/>
      <c r="AH27" s="641">
        <v>76997061</v>
      </c>
      <c r="AI27" s="645">
        <v>35444964</v>
      </c>
      <c r="AJ27" s="676">
        <f t="shared" si="2"/>
        <v>0.46034177849983132</v>
      </c>
      <c r="AK27" s="427"/>
      <c r="AL27" s="717" t="s">
        <v>110</v>
      </c>
      <c r="AM27" s="719"/>
      <c r="AN27" s="717" t="s">
        <v>1820</v>
      </c>
      <c r="AO27" s="442"/>
      <c r="AP27" s="442"/>
    </row>
    <row r="28" spans="1:42" ht="40.5" customHeight="1" thickBot="1" x14ac:dyDescent="0.3">
      <c r="A28" s="633" t="s">
        <v>1843</v>
      </c>
      <c r="B28" s="650" t="s">
        <v>1811</v>
      </c>
      <c r="C28" s="477">
        <v>1</v>
      </c>
      <c r="D28" s="477">
        <v>1</v>
      </c>
      <c r="E28" s="477">
        <v>1</v>
      </c>
      <c r="F28" s="477">
        <v>1</v>
      </c>
      <c r="G28" s="477">
        <v>0</v>
      </c>
      <c r="H28" s="592">
        <f>IF((E28+G28)/C28&gt;=100%,100%,(E28+G28)/C28)</f>
        <v>1</v>
      </c>
      <c r="I28" s="592">
        <f t="shared" si="17"/>
        <v>1</v>
      </c>
      <c r="J28" s="623" t="s">
        <v>1812</v>
      </c>
      <c r="K28" s="469"/>
      <c r="L28" s="465"/>
      <c r="M28" s="467"/>
      <c r="N28" s="444"/>
      <c r="O28" s="378"/>
      <c r="P28" s="378"/>
      <c r="Q28" s="378"/>
      <c r="R28" s="469"/>
      <c r="S28" s="428"/>
      <c r="T28" s="641">
        <v>1</v>
      </c>
      <c r="U28" s="642">
        <v>0.5</v>
      </c>
      <c r="V28" s="949">
        <f t="shared" si="12"/>
        <v>0.5</v>
      </c>
      <c r="W28" s="592">
        <f>+Y28/$Y$16</f>
        <v>0.48707869005908255</v>
      </c>
      <c r="X28" s="592">
        <f t="shared" si="18"/>
        <v>0.48707869005908255</v>
      </c>
      <c r="Y28" s="650">
        <v>1893687007</v>
      </c>
      <c r="Z28" s="641">
        <v>1779197974</v>
      </c>
      <c r="AA28" s="672">
        <f t="shared" si="23"/>
        <v>0.9395417338890788</v>
      </c>
      <c r="AB28" s="673">
        <v>1768355715</v>
      </c>
      <c r="AC28" s="954">
        <f t="shared" si="14"/>
        <v>0.99390609748974457</v>
      </c>
      <c r="AD28" s="598">
        <f t="shared" si="15"/>
        <v>10842259</v>
      </c>
      <c r="AE28" s="598">
        <v>0</v>
      </c>
      <c r="AF28" s="673">
        <v>0</v>
      </c>
      <c r="AG28" s="675"/>
      <c r="AH28" s="641">
        <v>4051819939.7970409</v>
      </c>
      <c r="AI28" s="645">
        <v>1800415520</v>
      </c>
      <c r="AJ28" s="676">
        <f t="shared" si="2"/>
        <v>0.44434736655404888</v>
      </c>
      <c r="AK28" s="427"/>
      <c r="AL28" s="623" t="s">
        <v>110</v>
      </c>
      <c r="AM28" s="724"/>
      <c r="AN28" s="718" t="s">
        <v>1820</v>
      </c>
      <c r="AO28" s="442"/>
      <c r="AP28" s="442"/>
    </row>
    <row r="29" spans="1:42" ht="49.5" customHeight="1" x14ac:dyDescent="0.25">
      <c r="A29" s="629" t="s">
        <v>1844</v>
      </c>
      <c r="B29" s="653"/>
      <c r="C29" s="474"/>
      <c r="D29" s="474"/>
      <c r="E29" s="474"/>
      <c r="F29" s="474"/>
      <c r="G29" s="474"/>
      <c r="H29" s="602">
        <f>+(H30*W30)+(H52*W52)</f>
        <v>0.19126259229852852</v>
      </c>
      <c r="I29" s="602">
        <f>AVERAGE(I30,I52)</f>
        <v>0.95455000000000001</v>
      </c>
      <c r="J29" s="625"/>
      <c r="K29" s="602">
        <f t="shared" ref="K29:R29" si="26">+(K30*Z30)+(K52*Z52)+(K57*Z57)</f>
        <v>0</v>
      </c>
      <c r="L29" s="602">
        <f t="shared" si="26"/>
        <v>0</v>
      </c>
      <c r="M29" s="602">
        <f t="shared" si="26"/>
        <v>0</v>
      </c>
      <c r="N29" s="602">
        <f t="shared" si="26"/>
        <v>0</v>
      </c>
      <c r="O29" s="602">
        <f t="shared" si="26"/>
        <v>0</v>
      </c>
      <c r="P29" s="602">
        <f t="shared" si="26"/>
        <v>0</v>
      </c>
      <c r="Q29" s="602">
        <f t="shared" si="26"/>
        <v>0</v>
      </c>
      <c r="R29" s="602">
        <f t="shared" si="26"/>
        <v>0</v>
      </c>
      <c r="S29" s="602"/>
      <c r="T29" s="602"/>
      <c r="U29" s="602"/>
      <c r="V29" s="602">
        <f>+(V30*W30)+(V52*W52)</f>
        <v>9.8628783322246977E-2</v>
      </c>
      <c r="W29" s="969">
        <f>+Y29/$Y$99</f>
        <v>0.19126259229852852</v>
      </c>
      <c r="X29" s="970">
        <f>+W29</f>
        <v>0.19126259229852852</v>
      </c>
      <c r="Y29" s="656">
        <f>+Y30+Y52</f>
        <v>6688785574.1599998</v>
      </c>
      <c r="Z29" s="656">
        <f>+Z30+Z52</f>
        <v>5782871759</v>
      </c>
      <c r="AA29" s="658">
        <f>+Z29/Y29</f>
        <v>0.86456228785989042</v>
      </c>
      <c r="AB29" s="659">
        <f>+AB30+AB52</f>
        <v>2554411163</v>
      </c>
      <c r="AC29" s="951">
        <f t="shared" si="14"/>
        <v>0.44172018150402842</v>
      </c>
      <c r="AD29" s="446">
        <f>+AD30+AD52</f>
        <v>3228460596</v>
      </c>
      <c r="AE29" s="446">
        <f>+AE30+AE52</f>
        <v>3623501837.129014</v>
      </c>
      <c r="AF29" s="659">
        <f>+AF30+AF52</f>
        <v>3563161296.129014</v>
      </c>
      <c r="AG29" s="660">
        <f>+AF29/AE29</f>
        <v>0.98334745124682776</v>
      </c>
      <c r="AH29" s="657">
        <f>+AH30+AH52</f>
        <v>27163487008.033413</v>
      </c>
      <c r="AI29" s="657">
        <f>+AI30+AI52</f>
        <v>12804960686.783997</v>
      </c>
      <c r="AJ29" s="660">
        <f>+AI29/AH29</f>
        <v>0.47140342044440092</v>
      </c>
      <c r="AK29" s="447"/>
      <c r="AL29" s="708" t="s">
        <v>112</v>
      </c>
      <c r="AM29" s="725"/>
      <c r="AN29" s="726"/>
      <c r="AO29" s="473"/>
      <c r="AP29" s="473"/>
    </row>
    <row r="30" spans="1:42" ht="40.5" customHeight="1" x14ac:dyDescent="0.25">
      <c r="A30" s="630" t="s">
        <v>1845</v>
      </c>
      <c r="B30" s="654"/>
      <c r="C30" s="475"/>
      <c r="D30" s="475"/>
      <c r="E30" s="475"/>
      <c r="F30" s="475"/>
      <c r="G30" s="475"/>
      <c r="H30" s="589">
        <f>+(H31*W31)+(H42*W42)+(H46*W46)</f>
        <v>1</v>
      </c>
      <c r="I30" s="589">
        <f>+AVERAGE(I31,I42,I46)</f>
        <v>0.90910000000000002</v>
      </c>
      <c r="J30" s="626"/>
      <c r="K30" s="478"/>
      <c r="L30" s="478"/>
      <c r="M30" s="451"/>
      <c r="N30" s="451"/>
      <c r="O30" s="478"/>
      <c r="P30" s="478"/>
      <c r="Q30" s="478"/>
      <c r="R30" s="478"/>
      <c r="S30" s="603"/>
      <c r="T30" s="646"/>
      <c r="U30" s="647"/>
      <c r="V30" s="947">
        <f>+(V31*W31)+(V42*W42)+(V46*W46)</f>
        <v>0.52802155782076599</v>
      </c>
      <c r="W30" s="952">
        <f>+Y30/$Y$99</f>
        <v>0.17901411138706813</v>
      </c>
      <c r="X30" s="589">
        <f>+W30</f>
        <v>0.17901411138706813</v>
      </c>
      <c r="Y30" s="661">
        <f>+Y31+Y42+Y46</f>
        <v>6260434889.1599998</v>
      </c>
      <c r="Z30" s="661">
        <f>+Z31+Z42+Z46</f>
        <v>5357771581</v>
      </c>
      <c r="AA30" s="662">
        <f>+Z30/Y30</f>
        <v>0.85581460008106314</v>
      </c>
      <c r="AB30" s="663">
        <f>+AB31+AB42+AB46</f>
        <v>2315944241</v>
      </c>
      <c r="AC30" s="952">
        <f t="shared" si="14"/>
        <v>0.43225886098110611</v>
      </c>
      <c r="AD30" s="452">
        <f>+AD31+AD42+AD46</f>
        <v>3041827340</v>
      </c>
      <c r="AE30" s="452">
        <f>+AE31+AE42+AE46</f>
        <v>3623501837.129014</v>
      </c>
      <c r="AF30" s="663">
        <f>+AF31+AF42+AF46</f>
        <v>3563161296.129014</v>
      </c>
      <c r="AG30" s="664">
        <f t="shared" ref="AG30:AG51" si="27">+AF30/AE30</f>
        <v>0.98334745124682776</v>
      </c>
      <c r="AH30" s="647">
        <f>+AH31+AH42+AH46</f>
        <v>26127699108.033413</v>
      </c>
      <c r="AI30" s="647">
        <f>+AI31+AI42+AI46</f>
        <v>12236594744.783997</v>
      </c>
      <c r="AJ30" s="665">
        <f>+AI30/AH30</f>
        <v>0.46833801530658487</v>
      </c>
      <c r="AK30" s="453"/>
      <c r="AL30" s="727" t="s">
        <v>112</v>
      </c>
      <c r="AM30" s="626"/>
      <c r="AN30" s="713"/>
      <c r="AO30" s="454"/>
      <c r="AP30" s="454"/>
    </row>
    <row r="31" spans="1:42" ht="40.5" customHeight="1" x14ac:dyDescent="0.25">
      <c r="A31" s="631" t="s">
        <v>1846</v>
      </c>
      <c r="B31" s="652"/>
      <c r="C31" s="476"/>
      <c r="D31" s="476"/>
      <c r="E31" s="476"/>
      <c r="F31" s="476"/>
      <c r="G31" s="476"/>
      <c r="H31" s="591">
        <f>+(H32*W32)+(H33*W33)+(H34*W34)+(H35*W35)+(H36*W36)+(H37*W37)+(H38*W38)+(H39*W39)+(H40*W40)+(H41*W41)</f>
        <v>1</v>
      </c>
      <c r="I31" s="591">
        <f>AVERAGE(I32:I41)</f>
        <v>1</v>
      </c>
      <c r="J31" s="624"/>
      <c r="K31" s="479"/>
      <c r="L31" s="479"/>
      <c r="M31" s="458"/>
      <c r="N31" s="458"/>
      <c r="O31" s="479"/>
      <c r="P31" s="479"/>
      <c r="Q31" s="479"/>
      <c r="R31" s="479"/>
      <c r="S31" s="600"/>
      <c r="T31" s="643"/>
      <c r="U31" s="644"/>
      <c r="V31" s="948">
        <f>+(V32*W32)+(V33*W33)+(V34*W34)+(V35*W35)+(V36*W36)+(V37*W37)+(V38*W38)+(V39*W39)+(V40*W40)+(V41*W41)</f>
        <v>0.60809320683341805</v>
      </c>
      <c r="W31" s="953">
        <f>+Y31/$Y$30</f>
        <v>0.69145770495455539</v>
      </c>
      <c r="X31" s="591">
        <f>+W31</f>
        <v>0.69145770495455539</v>
      </c>
      <c r="Y31" s="666">
        <f>SUM(Y32:Y41)</f>
        <v>4328825940.4759998</v>
      </c>
      <c r="Z31" s="666">
        <f>SUM(Z32:Z41)</f>
        <v>4052381172</v>
      </c>
      <c r="AA31" s="667">
        <f>+Z31/Y31</f>
        <v>0.93613862689854377</v>
      </c>
      <c r="AB31" s="668">
        <f>SUM(AB32:AB41)</f>
        <v>1380448566</v>
      </c>
      <c r="AC31" s="953">
        <f t="shared" si="14"/>
        <v>0.34065121404132315</v>
      </c>
      <c r="AD31" s="459">
        <f>SUM(AD32:AD41)</f>
        <v>2671932606</v>
      </c>
      <c r="AE31" s="459">
        <f>SUM(AE32:AE41)</f>
        <v>2239062961.129014</v>
      </c>
      <c r="AF31" s="668">
        <f>SUM(AF32:AF41)</f>
        <v>2227712173.129014</v>
      </c>
      <c r="AG31" s="677">
        <f t="shared" si="27"/>
        <v>0.9949305632771146</v>
      </c>
      <c r="AH31" s="644">
        <f>SUM(AH32:AH41)</f>
        <v>15827668093.378</v>
      </c>
      <c r="AI31" s="644">
        <f>SUM(AI32:AI41)</f>
        <v>7932318730.8919964</v>
      </c>
      <c r="AJ31" s="670">
        <f>+AI31/AH31</f>
        <v>0.50116787160900411</v>
      </c>
      <c r="AK31" s="460"/>
      <c r="AL31" s="720" t="s">
        <v>112</v>
      </c>
      <c r="AM31" s="716"/>
      <c r="AN31" s="715"/>
      <c r="AO31" s="461"/>
      <c r="AP31" s="461"/>
    </row>
    <row r="32" spans="1:42" ht="50.25" customHeight="1" x14ac:dyDescent="0.25">
      <c r="A32" s="633" t="s">
        <v>1847</v>
      </c>
      <c r="B32" s="650" t="s">
        <v>1833</v>
      </c>
      <c r="C32" s="477">
        <v>30</v>
      </c>
      <c r="D32" s="477">
        <v>30</v>
      </c>
      <c r="E32" s="477">
        <v>30</v>
      </c>
      <c r="F32" s="477">
        <v>57</v>
      </c>
      <c r="G32" s="477">
        <v>0</v>
      </c>
      <c r="H32" s="592">
        <f>IF((E32+G32)/C32&gt;=100%,100%,(E32+G32)/C32)</f>
        <v>1</v>
      </c>
      <c r="I32" s="592">
        <v>1</v>
      </c>
      <c r="J32" s="623" t="s">
        <v>1848</v>
      </c>
      <c r="K32" s="469"/>
      <c r="L32" s="465"/>
      <c r="M32" s="467"/>
      <c r="N32" s="444"/>
      <c r="O32" s="378"/>
      <c r="P32" s="378"/>
      <c r="Q32" s="378"/>
      <c r="R32" s="469"/>
      <c r="S32" s="429"/>
      <c r="T32" s="641">
        <v>120</v>
      </c>
      <c r="U32" s="645">
        <v>87</v>
      </c>
      <c r="V32" s="949">
        <f t="shared" ref="V32:V41" si="28">IF(U32/T32&gt;=100%,100%,U32/T32)</f>
        <v>0.72499999999999998</v>
      </c>
      <c r="W32" s="954">
        <f t="shared" ref="W32:W40" si="29">+Y32/$Y$31</f>
        <v>1.5690361558065184E-2</v>
      </c>
      <c r="X32" s="592">
        <f>+W32</f>
        <v>1.5690361558065184E-2</v>
      </c>
      <c r="Y32" s="671">
        <v>67920844.127999991</v>
      </c>
      <c r="Z32" s="645">
        <v>66789527</v>
      </c>
      <c r="AA32" s="672">
        <f>+Z32/Y32</f>
        <v>0.98334359440721952</v>
      </c>
      <c r="AB32" s="673">
        <v>28508556</v>
      </c>
      <c r="AC32" s="954">
        <f t="shared" si="14"/>
        <v>0.42684171127608078</v>
      </c>
      <c r="AD32" s="598">
        <f t="shared" si="15"/>
        <v>38280971</v>
      </c>
      <c r="AE32" s="598">
        <v>32291900</v>
      </c>
      <c r="AF32" s="673">
        <v>32291843</v>
      </c>
      <c r="AG32" s="675">
        <f t="shared" si="27"/>
        <v>0.99999823485146433</v>
      </c>
      <c r="AH32" s="645">
        <v>454644453.54799998</v>
      </c>
      <c r="AI32" s="645">
        <v>193683428.28258124</v>
      </c>
      <c r="AJ32" s="676">
        <f>+AI32/AH32</f>
        <v>0.42601075801342142</v>
      </c>
      <c r="AK32" s="427"/>
      <c r="AL32" s="717" t="s">
        <v>112</v>
      </c>
      <c r="AM32" s="719"/>
      <c r="AN32" s="717" t="s">
        <v>1849</v>
      </c>
      <c r="AO32" s="442"/>
      <c r="AP32" s="442"/>
    </row>
    <row r="33" spans="1:42" ht="50.25" customHeight="1" x14ac:dyDescent="0.25">
      <c r="A33" s="633" t="s">
        <v>1850</v>
      </c>
      <c r="B33" s="650" t="s">
        <v>1833</v>
      </c>
      <c r="C33" s="477">
        <v>3</v>
      </c>
      <c r="D33" s="477">
        <v>3</v>
      </c>
      <c r="E33" s="477">
        <v>3</v>
      </c>
      <c r="F33" s="477">
        <v>3</v>
      </c>
      <c r="G33" s="477">
        <v>0</v>
      </c>
      <c r="H33" s="592">
        <f t="shared" ref="H33:H35" si="30">IF((E33+G33)/C33&gt;=100%,100%,(E33+G33)/C33)</f>
        <v>1</v>
      </c>
      <c r="I33" s="592">
        <f>+F33/D33</f>
        <v>1</v>
      </c>
      <c r="J33" s="623" t="s">
        <v>1851</v>
      </c>
      <c r="K33" s="469"/>
      <c r="L33" s="465"/>
      <c r="M33" s="467"/>
      <c r="N33" s="444"/>
      <c r="O33" s="378"/>
      <c r="P33" s="378"/>
      <c r="Q33" s="378"/>
      <c r="R33" s="469"/>
      <c r="S33" s="428"/>
      <c r="T33" s="641">
        <v>3</v>
      </c>
      <c r="U33" s="645">
        <v>3</v>
      </c>
      <c r="V33" s="949">
        <f t="shared" si="28"/>
        <v>1</v>
      </c>
      <c r="W33" s="954">
        <f t="shared" si="29"/>
        <v>8.0097414469354634E-3</v>
      </c>
      <c r="X33" s="592">
        <f t="shared" ref="X33:X41" si="31">+W33</f>
        <v>8.0097414469354634E-3</v>
      </c>
      <c r="Y33" s="650">
        <v>34672776.552000001</v>
      </c>
      <c r="Z33" s="641">
        <v>23330450</v>
      </c>
      <c r="AA33" s="672">
        <f t="shared" ref="AA33:AA41" si="32">+Z33/Y33</f>
        <v>0.67287515797907016</v>
      </c>
      <c r="AB33" s="673">
        <v>0</v>
      </c>
      <c r="AC33" s="954">
        <f t="shared" si="14"/>
        <v>0</v>
      </c>
      <c r="AD33" s="598">
        <f t="shared" si="15"/>
        <v>23330450</v>
      </c>
      <c r="AE33" s="598">
        <v>55000000</v>
      </c>
      <c r="AF33" s="673">
        <v>55000000</v>
      </c>
      <c r="AG33" s="675">
        <f t="shared" si="27"/>
        <v>1</v>
      </c>
      <c r="AH33" s="641">
        <v>1141876533.404</v>
      </c>
      <c r="AI33" s="645">
        <v>128330449.692</v>
      </c>
      <c r="AJ33" s="676">
        <f t="shared" ref="AJ33:AJ41" si="33">+AI33/AH33</f>
        <v>0.11238557404226489</v>
      </c>
      <c r="AK33" s="427"/>
      <c r="AL33" s="623" t="s">
        <v>112</v>
      </c>
      <c r="AM33" s="723"/>
      <c r="AN33" s="717" t="s">
        <v>1849</v>
      </c>
      <c r="AO33" s="442"/>
      <c r="AP33" s="442"/>
    </row>
    <row r="34" spans="1:42" ht="63" customHeight="1" x14ac:dyDescent="0.25">
      <c r="A34" s="633" t="s">
        <v>1995</v>
      </c>
      <c r="B34" s="650" t="s">
        <v>1833</v>
      </c>
      <c r="C34" s="477">
        <v>2</v>
      </c>
      <c r="D34" s="477">
        <v>2</v>
      </c>
      <c r="E34" s="477">
        <v>2</v>
      </c>
      <c r="F34" s="477">
        <v>5</v>
      </c>
      <c r="G34" s="477">
        <v>0</v>
      </c>
      <c r="H34" s="592">
        <f t="shared" si="30"/>
        <v>1</v>
      </c>
      <c r="I34" s="592">
        <v>1</v>
      </c>
      <c r="J34" s="623" t="s">
        <v>1852</v>
      </c>
      <c r="K34" s="469"/>
      <c r="L34" s="465"/>
      <c r="M34" s="467"/>
      <c r="N34" s="444"/>
      <c r="O34" s="378"/>
      <c r="P34" s="378"/>
      <c r="Q34" s="378"/>
      <c r="R34" s="469"/>
      <c r="S34" s="428"/>
      <c r="T34" s="641">
        <v>7</v>
      </c>
      <c r="U34" s="645">
        <v>7</v>
      </c>
      <c r="V34" s="949">
        <f t="shared" si="28"/>
        <v>1</v>
      </c>
      <c r="W34" s="954">
        <f t="shared" si="29"/>
        <v>2.1155049488991513E-2</v>
      </c>
      <c r="X34" s="592">
        <f t="shared" si="31"/>
        <v>2.1155049488991513E-2</v>
      </c>
      <c r="Y34" s="650">
        <v>91576527</v>
      </c>
      <c r="Z34" s="641">
        <v>91576527</v>
      </c>
      <c r="AA34" s="672">
        <f t="shared" si="32"/>
        <v>1</v>
      </c>
      <c r="AB34" s="673">
        <v>0</v>
      </c>
      <c r="AC34" s="954">
        <f t="shared" si="14"/>
        <v>0</v>
      </c>
      <c r="AD34" s="598">
        <f t="shared" si="15"/>
        <v>91576527</v>
      </c>
      <c r="AE34" s="598">
        <v>317931145</v>
      </c>
      <c r="AF34" s="673">
        <v>317931145</v>
      </c>
      <c r="AG34" s="675">
        <f t="shared" si="27"/>
        <v>1</v>
      </c>
      <c r="AH34" s="641">
        <v>618956285.07599998</v>
      </c>
      <c r="AI34" s="645">
        <v>409507672</v>
      </c>
      <c r="AJ34" s="676">
        <f t="shared" si="33"/>
        <v>0.66161000683548699</v>
      </c>
      <c r="AK34" s="427"/>
      <c r="AL34" s="717" t="s">
        <v>112</v>
      </c>
      <c r="AM34" s="719"/>
      <c r="AN34" s="717" t="s">
        <v>1849</v>
      </c>
      <c r="AO34" s="442"/>
      <c r="AP34" s="442"/>
    </row>
    <row r="35" spans="1:42" ht="40.5" customHeight="1" x14ac:dyDescent="0.25">
      <c r="A35" s="633" t="s">
        <v>1853</v>
      </c>
      <c r="B35" s="650" t="s">
        <v>1833</v>
      </c>
      <c r="C35" s="477">
        <v>3</v>
      </c>
      <c r="D35" s="477">
        <v>2</v>
      </c>
      <c r="E35" s="477">
        <v>3</v>
      </c>
      <c r="F35" s="477">
        <v>2</v>
      </c>
      <c r="G35" s="477">
        <v>0</v>
      </c>
      <c r="H35" s="592">
        <f t="shared" si="30"/>
        <v>1</v>
      </c>
      <c r="I35" s="592">
        <f t="shared" ref="I35:I41" si="34">+F35/D35</f>
        <v>1</v>
      </c>
      <c r="J35" s="623" t="s">
        <v>1854</v>
      </c>
      <c r="K35" s="469"/>
      <c r="L35" s="465"/>
      <c r="M35" s="467"/>
      <c r="N35" s="444"/>
      <c r="O35" s="378"/>
      <c r="P35" s="378"/>
      <c r="Q35" s="378"/>
      <c r="R35" s="469"/>
      <c r="S35" s="428"/>
      <c r="T35" s="641">
        <v>7</v>
      </c>
      <c r="U35" s="645">
        <v>5</v>
      </c>
      <c r="V35" s="949">
        <f t="shared" si="28"/>
        <v>0.7142857142857143</v>
      </c>
      <c r="W35" s="954">
        <f t="shared" si="29"/>
        <v>0.11168353717609598</v>
      </c>
      <c r="X35" s="592">
        <f t="shared" si="31"/>
        <v>0.11168353717609598</v>
      </c>
      <c r="Y35" s="650">
        <v>483458592.852</v>
      </c>
      <c r="Z35" s="641">
        <v>483458593</v>
      </c>
      <c r="AA35" s="672">
        <f t="shared" si="32"/>
        <v>1.0000000003061276</v>
      </c>
      <c r="AB35" s="673">
        <v>249761295</v>
      </c>
      <c r="AC35" s="954">
        <f t="shared" si="14"/>
        <v>0.51661362237903174</v>
      </c>
      <c r="AD35" s="598">
        <f t="shared" si="15"/>
        <v>233697298</v>
      </c>
      <c r="AE35" s="598">
        <v>440527389</v>
      </c>
      <c r="AF35" s="673">
        <v>440527188</v>
      </c>
      <c r="AG35" s="675">
        <f t="shared" si="27"/>
        <v>0.99999954372871014</v>
      </c>
      <c r="AH35" s="641">
        <v>1465378592.852</v>
      </c>
      <c r="AI35" s="645">
        <v>923985982.42073214</v>
      </c>
      <c r="AJ35" s="676">
        <f t="shared" si="33"/>
        <v>0.63054420675166278</v>
      </c>
      <c r="AK35" s="427"/>
      <c r="AL35" s="623" t="s">
        <v>112</v>
      </c>
      <c r="AM35" s="723"/>
      <c r="AN35" s="717" t="s">
        <v>1849</v>
      </c>
      <c r="AO35" s="442"/>
      <c r="AP35" s="442"/>
    </row>
    <row r="36" spans="1:42" ht="40.5" customHeight="1" x14ac:dyDescent="0.25">
      <c r="A36" s="633" t="s">
        <v>1855</v>
      </c>
      <c r="B36" s="650" t="s">
        <v>103</v>
      </c>
      <c r="C36" s="477">
        <v>57</v>
      </c>
      <c r="D36" s="477">
        <v>67</v>
      </c>
      <c r="E36" s="477">
        <v>50</v>
      </c>
      <c r="F36" s="477">
        <v>67</v>
      </c>
      <c r="G36" s="613">
        <v>7</v>
      </c>
      <c r="H36" s="592">
        <f>IF((E36+G36)/C36&gt;=100%,100%,(E36+G36)/C36)</f>
        <v>1</v>
      </c>
      <c r="I36" s="592">
        <f t="shared" si="34"/>
        <v>1</v>
      </c>
      <c r="J36" s="623" t="s">
        <v>1856</v>
      </c>
      <c r="K36" s="469"/>
      <c r="L36" s="465"/>
      <c r="M36" s="467"/>
      <c r="N36" s="444"/>
      <c r="O36" s="378"/>
      <c r="P36" s="378"/>
      <c r="Q36" s="378"/>
      <c r="R36" s="469"/>
      <c r="S36" s="428"/>
      <c r="T36" s="641">
        <v>100</v>
      </c>
      <c r="U36" s="645">
        <v>47</v>
      </c>
      <c r="V36" s="949">
        <f t="shared" si="28"/>
        <v>0.47</v>
      </c>
      <c r="W36" s="954">
        <f t="shared" si="29"/>
        <v>1.3693140052076584E-2</v>
      </c>
      <c r="X36" s="592">
        <f t="shared" si="31"/>
        <v>1.3693140052076584E-2</v>
      </c>
      <c r="Y36" s="650">
        <v>59275219.864</v>
      </c>
      <c r="Z36" s="641">
        <v>54989844</v>
      </c>
      <c r="AA36" s="672">
        <f t="shared" si="32"/>
        <v>0.92770375421917806</v>
      </c>
      <c r="AB36" s="673">
        <v>11996175</v>
      </c>
      <c r="AC36" s="954">
        <f t="shared" si="14"/>
        <v>0.21815255558826463</v>
      </c>
      <c r="AD36" s="598">
        <f t="shared" si="15"/>
        <v>42993669</v>
      </c>
      <c r="AE36" s="598">
        <v>0</v>
      </c>
      <c r="AF36" s="673">
        <v>0</v>
      </c>
      <c r="AG36" s="675"/>
      <c r="AH36" s="641">
        <v>247535219.86399999</v>
      </c>
      <c r="AI36" s="645">
        <v>166329541</v>
      </c>
      <c r="AJ36" s="676">
        <f t="shared" si="33"/>
        <v>0.67194293034899943</v>
      </c>
      <c r="AK36" s="427"/>
      <c r="AL36" s="623" t="s">
        <v>112</v>
      </c>
      <c r="AM36" s="723"/>
      <c r="AN36" s="717" t="s">
        <v>1849</v>
      </c>
      <c r="AO36" s="442"/>
      <c r="AP36" s="442"/>
    </row>
    <row r="37" spans="1:42" ht="40.5" customHeight="1" x14ac:dyDescent="0.25">
      <c r="A37" s="632" t="s">
        <v>1857</v>
      </c>
      <c r="B37" s="650" t="s">
        <v>103</v>
      </c>
      <c r="C37" s="477">
        <v>100</v>
      </c>
      <c r="D37" s="477">
        <v>100</v>
      </c>
      <c r="E37" s="477">
        <v>100</v>
      </c>
      <c r="F37" s="477">
        <v>100</v>
      </c>
      <c r="G37" s="477">
        <v>0</v>
      </c>
      <c r="H37" s="592">
        <f>IF((E37+G37)/C37&gt;=100%,100%,(E37+G37)/C37)</f>
        <v>1</v>
      </c>
      <c r="I37" s="592">
        <f t="shared" si="34"/>
        <v>1</v>
      </c>
      <c r="J37" s="623" t="s">
        <v>1858</v>
      </c>
      <c r="K37" s="469"/>
      <c r="L37" s="465"/>
      <c r="M37" s="467"/>
      <c r="N37" s="444"/>
      <c r="O37" s="378"/>
      <c r="P37" s="378"/>
      <c r="Q37" s="378"/>
      <c r="R37" s="469"/>
      <c r="S37" s="428"/>
      <c r="T37" s="641">
        <v>100</v>
      </c>
      <c r="U37" s="645">
        <v>50</v>
      </c>
      <c r="V37" s="949">
        <f t="shared" si="28"/>
        <v>0.5</v>
      </c>
      <c r="W37" s="954">
        <f t="shared" si="29"/>
        <v>2.397573257671514E-3</v>
      </c>
      <c r="X37" s="592">
        <f t="shared" si="31"/>
        <v>2.397573257671514E-3</v>
      </c>
      <c r="Y37" s="650">
        <v>10378677.311999999</v>
      </c>
      <c r="Z37" s="641">
        <v>9950428</v>
      </c>
      <c r="AA37" s="672">
        <f t="shared" si="32"/>
        <v>0.95873758291869715</v>
      </c>
      <c r="AB37" s="673">
        <v>0</v>
      </c>
      <c r="AC37" s="954">
        <f t="shared" si="14"/>
        <v>0</v>
      </c>
      <c r="AD37" s="598">
        <f t="shared" si="15"/>
        <v>9950428</v>
      </c>
      <c r="AE37" s="598">
        <v>4898516</v>
      </c>
      <c r="AF37" s="673">
        <v>4898516</v>
      </c>
      <c r="AG37" s="675">
        <f t="shared" si="27"/>
        <v>1</v>
      </c>
      <c r="AH37" s="641">
        <v>25378677.311999999</v>
      </c>
      <c r="AI37" s="645">
        <v>14848944</v>
      </c>
      <c r="AJ37" s="676">
        <f t="shared" si="33"/>
        <v>0.58509526786799315</v>
      </c>
      <c r="AK37" s="427"/>
      <c r="AL37" s="623" t="s">
        <v>112</v>
      </c>
      <c r="AM37" s="623" t="s">
        <v>133</v>
      </c>
      <c r="AN37" s="717" t="s">
        <v>1849</v>
      </c>
      <c r="AO37" s="442"/>
      <c r="AP37" s="442"/>
    </row>
    <row r="38" spans="1:42" ht="40.5" customHeight="1" x14ac:dyDescent="0.25">
      <c r="A38" s="632" t="s">
        <v>1859</v>
      </c>
      <c r="B38" s="650" t="s">
        <v>103</v>
      </c>
      <c r="C38" s="477">
        <v>100</v>
      </c>
      <c r="D38" s="477">
        <v>100</v>
      </c>
      <c r="E38" s="477">
        <v>100</v>
      </c>
      <c r="F38" s="477">
        <v>100</v>
      </c>
      <c r="G38" s="477">
        <v>0</v>
      </c>
      <c r="H38" s="592">
        <f t="shared" ref="H38:H41" si="35">IF((E38+G38)/C38&gt;=100%,100%,(E38+G38)/C38)</f>
        <v>1</v>
      </c>
      <c r="I38" s="592">
        <f t="shared" si="34"/>
        <v>1</v>
      </c>
      <c r="J38" s="623" t="s">
        <v>1860</v>
      </c>
      <c r="K38" s="469"/>
      <c r="L38" s="465"/>
      <c r="M38" s="467"/>
      <c r="N38" s="444"/>
      <c r="O38" s="378"/>
      <c r="P38" s="378"/>
      <c r="Q38" s="378"/>
      <c r="R38" s="469"/>
      <c r="S38" s="428"/>
      <c r="T38" s="641">
        <v>100</v>
      </c>
      <c r="U38" s="645">
        <v>50</v>
      </c>
      <c r="V38" s="949">
        <f t="shared" si="28"/>
        <v>0.5</v>
      </c>
      <c r="W38" s="954">
        <f t="shared" si="29"/>
        <v>0.58026410516561322</v>
      </c>
      <c r="X38" s="592">
        <f t="shared" si="31"/>
        <v>0.58026410516561322</v>
      </c>
      <c r="Y38" s="650">
        <v>2511862310.7680001</v>
      </c>
      <c r="Z38" s="641">
        <v>2362965621</v>
      </c>
      <c r="AA38" s="672">
        <f t="shared" si="32"/>
        <v>0.94072259091204924</v>
      </c>
      <c r="AB38" s="673">
        <v>655125148</v>
      </c>
      <c r="AC38" s="954">
        <f t="shared" si="14"/>
        <v>0.27724700781840111</v>
      </c>
      <c r="AD38" s="598">
        <f t="shared" si="15"/>
        <v>1707840473</v>
      </c>
      <c r="AE38" s="598">
        <v>1290415251.1290143</v>
      </c>
      <c r="AF38" s="673">
        <v>1290414941.1290143</v>
      </c>
      <c r="AG38" s="675">
        <f t="shared" si="27"/>
        <v>0.99999975976725342</v>
      </c>
      <c r="AH38" s="641">
        <v>8439956655.4879999</v>
      </c>
      <c r="AI38" s="645">
        <v>4524043857.1290102</v>
      </c>
      <c r="AJ38" s="676">
        <f t="shared" si="33"/>
        <v>0.53602690651110096</v>
      </c>
      <c r="AK38" s="427"/>
      <c r="AL38" s="623" t="s">
        <v>112</v>
      </c>
      <c r="AM38" s="623" t="s">
        <v>131</v>
      </c>
      <c r="AN38" s="717" t="s">
        <v>1849</v>
      </c>
      <c r="AO38" s="442"/>
      <c r="AP38" s="442"/>
    </row>
    <row r="39" spans="1:42" ht="40.5" customHeight="1" x14ac:dyDescent="0.25">
      <c r="A39" s="632" t="s">
        <v>1861</v>
      </c>
      <c r="B39" s="650" t="s">
        <v>103</v>
      </c>
      <c r="C39" s="477">
        <v>25</v>
      </c>
      <c r="D39" s="477">
        <v>25</v>
      </c>
      <c r="E39" s="477">
        <v>25</v>
      </c>
      <c r="F39" s="477">
        <v>25</v>
      </c>
      <c r="G39" s="477">
        <v>0</v>
      </c>
      <c r="H39" s="592">
        <f t="shared" si="35"/>
        <v>1</v>
      </c>
      <c r="I39" s="592">
        <f t="shared" si="34"/>
        <v>1</v>
      </c>
      <c r="J39" s="623" t="s">
        <v>1862</v>
      </c>
      <c r="K39" s="469"/>
      <c r="L39" s="465"/>
      <c r="M39" s="467"/>
      <c r="N39" s="444"/>
      <c r="O39" s="378"/>
      <c r="P39" s="378"/>
      <c r="Q39" s="378"/>
      <c r="R39" s="469"/>
      <c r="S39" s="428"/>
      <c r="T39" s="641">
        <v>25</v>
      </c>
      <c r="U39" s="645">
        <v>25</v>
      </c>
      <c r="V39" s="949">
        <f t="shared" si="28"/>
        <v>1</v>
      </c>
      <c r="W39" s="954">
        <f>+Y39/$Y$31</f>
        <v>0.13291817535743441</v>
      </c>
      <c r="X39" s="592">
        <f t="shared" si="31"/>
        <v>0.13291817535743441</v>
      </c>
      <c r="Y39" s="650">
        <v>575379645.44799995</v>
      </c>
      <c r="Z39" s="641">
        <v>499341786</v>
      </c>
      <c r="AA39" s="672">
        <f t="shared" si="32"/>
        <v>0.86784749851761678</v>
      </c>
      <c r="AB39" s="673">
        <v>138454931</v>
      </c>
      <c r="AC39" s="954">
        <f t="shared" si="14"/>
        <v>0.27727487440836768</v>
      </c>
      <c r="AD39" s="598">
        <f t="shared" si="15"/>
        <v>360886855</v>
      </c>
      <c r="AE39" s="598">
        <v>8072955</v>
      </c>
      <c r="AF39" s="673">
        <v>8072955</v>
      </c>
      <c r="AG39" s="675">
        <f t="shared" si="27"/>
        <v>1</v>
      </c>
      <c r="AH39" s="641">
        <v>2189593984.6420002</v>
      </c>
      <c r="AI39" s="645">
        <v>946632639.73793042</v>
      </c>
      <c r="AJ39" s="676">
        <f t="shared" si="33"/>
        <v>0.43233249925679962</v>
      </c>
      <c r="AK39" s="427"/>
      <c r="AL39" s="623" t="s">
        <v>112</v>
      </c>
      <c r="AM39" s="623" t="s">
        <v>2019</v>
      </c>
      <c r="AN39" s="717" t="s">
        <v>1849</v>
      </c>
      <c r="AO39" s="442"/>
      <c r="AP39" s="442"/>
    </row>
    <row r="40" spans="1:42" ht="51.75" customHeight="1" x14ac:dyDescent="0.25">
      <c r="A40" s="632" t="s">
        <v>1863</v>
      </c>
      <c r="B40" s="650" t="s">
        <v>103</v>
      </c>
      <c r="C40" s="477">
        <v>100</v>
      </c>
      <c r="D40" s="477">
        <v>100</v>
      </c>
      <c r="E40" s="477">
        <v>100</v>
      </c>
      <c r="F40" s="477">
        <v>100</v>
      </c>
      <c r="G40" s="477">
        <v>0</v>
      </c>
      <c r="H40" s="592">
        <f t="shared" si="35"/>
        <v>1</v>
      </c>
      <c r="I40" s="592">
        <f t="shared" si="34"/>
        <v>1</v>
      </c>
      <c r="J40" s="623" t="s">
        <v>1864</v>
      </c>
      <c r="K40" s="469"/>
      <c r="L40" s="465"/>
      <c r="M40" s="467"/>
      <c r="N40" s="444"/>
      <c r="O40" s="378"/>
      <c r="P40" s="378"/>
      <c r="Q40" s="378"/>
      <c r="R40" s="469"/>
      <c r="S40" s="428"/>
      <c r="T40" s="641">
        <v>100</v>
      </c>
      <c r="U40" s="645">
        <v>50</v>
      </c>
      <c r="V40" s="949">
        <f t="shared" si="28"/>
        <v>0.5</v>
      </c>
      <c r="W40" s="954">
        <f t="shared" si="29"/>
        <v>7.5823449375261323E-2</v>
      </c>
      <c r="X40" s="592">
        <f t="shared" si="31"/>
        <v>7.5823449375261323E-2</v>
      </c>
      <c r="Y40" s="650">
        <v>328226514.55199999</v>
      </c>
      <c r="Z40" s="641">
        <v>300425466</v>
      </c>
      <c r="AA40" s="672">
        <f t="shared" si="32"/>
        <v>0.91529919942651206</v>
      </c>
      <c r="AB40" s="673">
        <v>160425055</v>
      </c>
      <c r="AC40" s="954">
        <f t="shared" si="14"/>
        <v>0.53399286397378842</v>
      </c>
      <c r="AD40" s="598">
        <f t="shared" si="15"/>
        <v>140000411</v>
      </c>
      <c r="AE40" s="598">
        <v>73957234</v>
      </c>
      <c r="AF40" s="673">
        <v>62607014</v>
      </c>
      <c r="AG40" s="675">
        <f t="shared" si="27"/>
        <v>0.84652995540639064</v>
      </c>
      <c r="AH40" s="641">
        <v>782387725.704</v>
      </c>
      <c r="AI40" s="645">
        <v>417875983.62974238</v>
      </c>
      <c r="AJ40" s="676">
        <f t="shared" si="33"/>
        <v>0.53410345011961113</v>
      </c>
      <c r="AK40" s="427"/>
      <c r="AL40" s="623" t="s">
        <v>112</v>
      </c>
      <c r="AM40" s="623" t="s">
        <v>132</v>
      </c>
      <c r="AN40" s="717" t="s">
        <v>1849</v>
      </c>
      <c r="AO40" s="442"/>
      <c r="AP40" s="442"/>
    </row>
    <row r="41" spans="1:42" ht="40.5" customHeight="1" x14ac:dyDescent="0.25">
      <c r="A41" s="633" t="s">
        <v>1843</v>
      </c>
      <c r="B41" s="650" t="s">
        <v>1811</v>
      </c>
      <c r="C41" s="477">
        <v>1</v>
      </c>
      <c r="D41" s="477">
        <v>1</v>
      </c>
      <c r="E41" s="477">
        <v>1</v>
      </c>
      <c r="F41" s="477">
        <v>1</v>
      </c>
      <c r="G41" s="477">
        <v>0</v>
      </c>
      <c r="H41" s="592">
        <f t="shared" si="35"/>
        <v>1</v>
      </c>
      <c r="I41" s="592">
        <f t="shared" si="34"/>
        <v>1</v>
      </c>
      <c r="J41" s="623" t="s">
        <v>1812</v>
      </c>
      <c r="K41" s="469"/>
      <c r="L41" s="465"/>
      <c r="M41" s="467"/>
      <c r="N41" s="444"/>
      <c r="O41" s="378"/>
      <c r="P41" s="378"/>
      <c r="Q41" s="378"/>
      <c r="R41" s="469"/>
      <c r="S41" s="428"/>
      <c r="T41" s="641">
        <v>1</v>
      </c>
      <c r="U41" s="642">
        <v>0.5</v>
      </c>
      <c r="V41" s="949">
        <f t="shared" si="28"/>
        <v>0.5</v>
      </c>
      <c r="W41" s="954">
        <f>+Y41/$Y$31</f>
        <v>3.8364867121854829E-2</v>
      </c>
      <c r="X41" s="592">
        <f t="shared" si="31"/>
        <v>3.8364867121854829E-2</v>
      </c>
      <c r="Y41" s="650">
        <v>166074832</v>
      </c>
      <c r="Z41" s="641">
        <v>159552930</v>
      </c>
      <c r="AA41" s="672">
        <f t="shared" si="32"/>
        <v>0.9607291368507902</v>
      </c>
      <c r="AB41" s="673">
        <v>136177406</v>
      </c>
      <c r="AC41" s="954">
        <f t="shared" si="14"/>
        <v>0.85349360867268309</v>
      </c>
      <c r="AD41" s="598">
        <f t="shared" si="15"/>
        <v>23375524</v>
      </c>
      <c r="AE41" s="598">
        <v>15968571</v>
      </c>
      <c r="AF41" s="673">
        <v>15968571</v>
      </c>
      <c r="AG41" s="675">
        <f t="shared" si="27"/>
        <v>1</v>
      </c>
      <c r="AH41" s="641">
        <v>461959965.48799998</v>
      </c>
      <c r="AI41" s="645">
        <v>207080233</v>
      </c>
      <c r="AJ41" s="676">
        <f t="shared" si="33"/>
        <v>0.44826445681553151</v>
      </c>
      <c r="AK41" s="427"/>
      <c r="AL41" s="623" t="s">
        <v>112</v>
      </c>
      <c r="AM41" s="723"/>
      <c r="AN41" s="717" t="s">
        <v>1849</v>
      </c>
      <c r="AO41" s="442"/>
      <c r="AP41" s="442"/>
    </row>
    <row r="42" spans="1:42" ht="40.5" customHeight="1" x14ac:dyDescent="0.25">
      <c r="A42" s="631" t="s">
        <v>1865</v>
      </c>
      <c r="B42" s="651"/>
      <c r="C42" s="599"/>
      <c r="D42" s="599"/>
      <c r="E42" s="599"/>
      <c r="F42" s="599"/>
      <c r="G42" s="599"/>
      <c r="H42" s="591">
        <f>+(H43*W43)+(H44*W44)+(H45*W45)</f>
        <v>1</v>
      </c>
      <c r="I42" s="591">
        <f>AVERAGE(I43:I45)</f>
        <v>1</v>
      </c>
      <c r="J42" s="624"/>
      <c r="K42" s="479"/>
      <c r="L42" s="479"/>
      <c r="M42" s="458"/>
      <c r="N42" s="458"/>
      <c r="O42" s="479"/>
      <c r="P42" s="479"/>
      <c r="Q42" s="479"/>
      <c r="R42" s="479"/>
      <c r="S42" s="600"/>
      <c r="T42" s="643"/>
      <c r="U42" s="644"/>
      <c r="V42" s="948">
        <f>+(V43*W43)+(V44*W44)+(V45*W45)</f>
        <v>0.5</v>
      </c>
      <c r="W42" s="953">
        <f>+Y42/$Y$30</f>
        <v>0.15792875418222904</v>
      </c>
      <c r="X42" s="591">
        <f>+W42</f>
        <v>0.15792875418222904</v>
      </c>
      <c r="Y42" s="666">
        <f>SUM(Y43:Y45)</f>
        <v>988702682.68400002</v>
      </c>
      <c r="Z42" s="666">
        <f>SUM(Z43:Z45)</f>
        <v>975817451</v>
      </c>
      <c r="AA42" s="667">
        <f>+Z42/Y42</f>
        <v>0.98696753643975066</v>
      </c>
      <c r="AB42" s="668">
        <f>SUM(AB43:AB45)</f>
        <v>823047675</v>
      </c>
      <c r="AC42" s="953">
        <f t="shared" si="14"/>
        <v>0.84344430831458861</v>
      </c>
      <c r="AD42" s="459">
        <f>SUM(AD43:AD45)</f>
        <v>152769776</v>
      </c>
      <c r="AE42" s="459">
        <f>SUM(AE43:AE45)</f>
        <v>93967516</v>
      </c>
      <c r="AF42" s="668">
        <f>SUM(AF43:AF45)</f>
        <v>91316437</v>
      </c>
      <c r="AG42" s="677">
        <f t="shared" si="27"/>
        <v>0.97178728231998812</v>
      </c>
      <c r="AH42" s="644">
        <f>SUM(AH43:AH45)</f>
        <v>4635232246.9651098</v>
      </c>
      <c r="AI42" s="644">
        <f>SUM(AI43:AI45)</f>
        <v>2163130457.0560002</v>
      </c>
      <c r="AJ42" s="670">
        <f>+AI42/AH42</f>
        <v>0.46667142913330756</v>
      </c>
      <c r="AK42" s="460"/>
      <c r="AL42" s="714" t="s">
        <v>112</v>
      </c>
      <c r="AM42" s="715"/>
      <c r="AN42" s="716"/>
      <c r="AO42" s="461"/>
      <c r="AP42" s="461"/>
    </row>
    <row r="43" spans="1:42" ht="55.5" customHeight="1" x14ac:dyDescent="0.25">
      <c r="A43" s="633" t="s">
        <v>1866</v>
      </c>
      <c r="B43" s="650" t="s">
        <v>1833</v>
      </c>
      <c r="C43" s="477">
        <v>1</v>
      </c>
      <c r="D43" s="477">
        <v>1</v>
      </c>
      <c r="E43" s="477">
        <v>1</v>
      </c>
      <c r="F43" s="477">
        <v>1</v>
      </c>
      <c r="G43" s="477">
        <v>0</v>
      </c>
      <c r="H43" s="592">
        <f>IF((E43+G43)/C43&gt;=100%,100%,(E43+G43)/C43)</f>
        <v>1</v>
      </c>
      <c r="I43" s="592">
        <f>+F43/D43</f>
        <v>1</v>
      </c>
      <c r="J43" s="623" t="s">
        <v>1867</v>
      </c>
      <c r="K43" s="469"/>
      <c r="L43" s="465"/>
      <c r="M43" s="467"/>
      <c r="N43" s="444"/>
      <c r="O43" s="378"/>
      <c r="P43" s="378"/>
      <c r="Q43" s="378"/>
      <c r="R43" s="469"/>
      <c r="S43" s="429"/>
      <c r="T43" s="641">
        <v>1</v>
      </c>
      <c r="U43" s="642">
        <v>0.5</v>
      </c>
      <c r="V43" s="949">
        <f t="shared" ref="V43:V45" si="36">IF(U43/T43&gt;=100%,100%,U43/T43)</f>
        <v>0.5</v>
      </c>
      <c r="W43" s="954">
        <f t="shared" ref="W43:W44" si="37">+Y43/$Y$42</f>
        <v>0.63539103684700282</v>
      </c>
      <c r="X43" s="592">
        <f>+W43</f>
        <v>0.63539103684700282</v>
      </c>
      <c r="Y43" s="671">
        <v>628212822.68400002</v>
      </c>
      <c r="Z43" s="645">
        <v>619747396</v>
      </c>
      <c r="AA43" s="672">
        <f>+Z43/Y43</f>
        <v>0.98652458788117059</v>
      </c>
      <c r="AB43" s="673">
        <v>547763477</v>
      </c>
      <c r="AC43" s="954">
        <f t="shared" si="14"/>
        <v>0.88384958216105192</v>
      </c>
      <c r="AD43" s="598">
        <f t="shared" ref="AD43:AD45" si="38">+Z43-AB43</f>
        <v>71983919</v>
      </c>
      <c r="AE43" s="598">
        <v>52153883</v>
      </c>
      <c r="AF43" s="673">
        <v>49502804</v>
      </c>
      <c r="AG43" s="675">
        <f t="shared" si="27"/>
        <v>0.9491681376820974</v>
      </c>
      <c r="AH43" s="645">
        <v>3155432653.4511337</v>
      </c>
      <c r="AI43" s="645">
        <v>1508501246.0560002</v>
      </c>
      <c r="AJ43" s="676">
        <f>+AI43/AH43</f>
        <v>0.47806478912048234</v>
      </c>
      <c r="AK43" s="427"/>
      <c r="AL43" s="623" t="s">
        <v>112</v>
      </c>
      <c r="AM43" s="724"/>
      <c r="AN43" s="718" t="s">
        <v>1820</v>
      </c>
      <c r="AO43" s="442"/>
      <c r="AP43" s="442"/>
    </row>
    <row r="44" spans="1:42" ht="51.75" customHeight="1" x14ac:dyDescent="0.25">
      <c r="A44" s="633" t="s">
        <v>1868</v>
      </c>
      <c r="B44" s="650" t="s">
        <v>1833</v>
      </c>
      <c r="C44" s="477">
        <v>1</v>
      </c>
      <c r="D44" s="477">
        <v>1</v>
      </c>
      <c r="E44" s="477">
        <v>1</v>
      </c>
      <c r="F44" s="477">
        <v>1</v>
      </c>
      <c r="G44" s="477">
        <v>0</v>
      </c>
      <c r="H44" s="592">
        <f t="shared" ref="H44" si="39">IF((E44+G44)/C44&gt;=100%,100%,(E44+G44)/C44)</f>
        <v>1</v>
      </c>
      <c r="I44" s="592">
        <f t="shared" ref="I44:I45" si="40">+F44/D44</f>
        <v>1</v>
      </c>
      <c r="J44" s="623" t="s">
        <v>1869</v>
      </c>
      <c r="K44" s="469"/>
      <c r="L44" s="465"/>
      <c r="M44" s="467"/>
      <c r="N44" s="444"/>
      <c r="O44" s="378"/>
      <c r="P44" s="378"/>
      <c r="Q44" s="378"/>
      <c r="R44" s="469"/>
      <c r="S44" s="428"/>
      <c r="T44" s="641">
        <v>1</v>
      </c>
      <c r="U44" s="642">
        <v>0.5</v>
      </c>
      <c r="V44" s="949">
        <f t="shared" si="36"/>
        <v>0.5</v>
      </c>
      <c r="W44" s="954">
        <f t="shared" si="37"/>
        <v>5.6967985408007515E-2</v>
      </c>
      <c r="X44" s="592">
        <f t="shared" ref="X44:X45" si="41">+W44</f>
        <v>5.6967985408007515E-2</v>
      </c>
      <c r="Y44" s="650">
        <v>56324400</v>
      </c>
      <c r="Z44" s="641">
        <v>55551320</v>
      </c>
      <c r="AA44" s="672">
        <f t="shared" ref="AA44:AA45" si="42">+Z44/Y44</f>
        <v>0.98627450980392162</v>
      </c>
      <c r="AB44" s="673">
        <v>40531480</v>
      </c>
      <c r="AC44" s="954">
        <f t="shared" si="14"/>
        <v>0.72962226640159045</v>
      </c>
      <c r="AD44" s="598">
        <f t="shared" si="38"/>
        <v>15019840</v>
      </c>
      <c r="AE44" s="598">
        <v>0</v>
      </c>
      <c r="AF44" s="673">
        <v>0</v>
      </c>
      <c r="AG44" s="675"/>
      <c r="AH44" s="641">
        <v>193395767.06400001</v>
      </c>
      <c r="AI44" s="645">
        <v>80550920</v>
      </c>
      <c r="AJ44" s="676">
        <f t="shared" ref="AJ44:AJ45" si="43">+AI44/AH44</f>
        <v>0.41650818538000095</v>
      </c>
      <c r="AK44" s="427"/>
      <c r="AL44" s="623" t="s">
        <v>112</v>
      </c>
      <c r="AM44" s="723"/>
      <c r="AN44" s="717" t="s">
        <v>1820</v>
      </c>
      <c r="AO44" s="442"/>
      <c r="AP44" s="442"/>
    </row>
    <row r="45" spans="1:42" ht="68.25" customHeight="1" x14ac:dyDescent="0.25">
      <c r="A45" s="633" t="s">
        <v>1870</v>
      </c>
      <c r="B45" s="650" t="s">
        <v>1833</v>
      </c>
      <c r="C45" s="477">
        <v>1</v>
      </c>
      <c r="D45" s="477">
        <v>1</v>
      </c>
      <c r="E45" s="477">
        <v>1</v>
      </c>
      <c r="F45" s="477">
        <v>1</v>
      </c>
      <c r="G45" s="477">
        <v>0</v>
      </c>
      <c r="H45" s="592">
        <f>IF((E45+G45)/C45&gt;=100%,100%,(E45+G45)/C45)</f>
        <v>1</v>
      </c>
      <c r="I45" s="592">
        <f t="shared" si="40"/>
        <v>1</v>
      </c>
      <c r="J45" s="623" t="s">
        <v>1871</v>
      </c>
      <c r="K45" s="469"/>
      <c r="L45" s="465"/>
      <c r="M45" s="467"/>
      <c r="N45" s="444"/>
      <c r="O45" s="378"/>
      <c r="P45" s="378"/>
      <c r="Q45" s="378"/>
      <c r="R45" s="469"/>
      <c r="S45" s="428"/>
      <c r="T45" s="641">
        <v>1</v>
      </c>
      <c r="U45" s="642">
        <v>0.5</v>
      </c>
      <c r="V45" s="949">
        <f t="shared" si="36"/>
        <v>0.5</v>
      </c>
      <c r="W45" s="954">
        <f>+Y45/$Y$42</f>
        <v>0.30764097774498966</v>
      </c>
      <c r="X45" s="592">
        <f t="shared" si="41"/>
        <v>0.30764097774498966</v>
      </c>
      <c r="Y45" s="650">
        <v>304165460</v>
      </c>
      <c r="Z45" s="641">
        <v>300518735</v>
      </c>
      <c r="AA45" s="672">
        <f t="shared" si="42"/>
        <v>0.98801071956033404</v>
      </c>
      <c r="AB45" s="673">
        <v>234752718</v>
      </c>
      <c r="AC45" s="954">
        <f t="shared" si="14"/>
        <v>0.78115834608447954</v>
      </c>
      <c r="AD45" s="598">
        <f t="shared" si="38"/>
        <v>65766017</v>
      </c>
      <c r="AE45" s="598">
        <v>41813633</v>
      </c>
      <c r="AF45" s="673">
        <v>41813633</v>
      </c>
      <c r="AG45" s="675">
        <f t="shared" si="27"/>
        <v>1</v>
      </c>
      <c r="AH45" s="641">
        <v>1286403826.449976</v>
      </c>
      <c r="AI45" s="645">
        <v>574078291</v>
      </c>
      <c r="AJ45" s="676">
        <f t="shared" si="43"/>
        <v>0.4462660007660697</v>
      </c>
      <c r="AK45" s="427"/>
      <c r="AL45" s="623" t="s">
        <v>112</v>
      </c>
      <c r="AM45" s="723"/>
      <c r="AN45" s="717" t="s">
        <v>1820</v>
      </c>
      <c r="AO45" s="442"/>
      <c r="AP45" s="442"/>
    </row>
    <row r="46" spans="1:42" ht="58.5" customHeight="1" x14ac:dyDescent="0.25">
      <c r="A46" s="631" t="s">
        <v>1872</v>
      </c>
      <c r="B46" s="651"/>
      <c r="C46" s="599"/>
      <c r="D46" s="599"/>
      <c r="E46" s="599"/>
      <c r="F46" s="599"/>
      <c r="G46" s="599"/>
      <c r="H46" s="591">
        <f>+(H47*W47)+(H48*W48)+(H49*W49)+(H50*W50)+(H51*W51)</f>
        <v>1</v>
      </c>
      <c r="I46" s="591">
        <f>AVERAGE(I47:I51)</f>
        <v>0.72729999999999995</v>
      </c>
      <c r="J46" s="624"/>
      <c r="K46" s="479"/>
      <c r="L46" s="479"/>
      <c r="M46" s="458"/>
      <c r="N46" s="458"/>
      <c r="O46" s="479"/>
      <c r="P46" s="479"/>
      <c r="Q46" s="479"/>
      <c r="R46" s="479"/>
      <c r="S46" s="600"/>
      <c r="T46" s="643"/>
      <c r="U46" s="644"/>
      <c r="V46" s="948">
        <f>+(V47*W47)+(V50*W50)+(V51*W51)</f>
        <v>0.18979998325729655</v>
      </c>
      <c r="W46" s="953">
        <f>+Y46/$Y$30</f>
        <v>0.15061354086321554</v>
      </c>
      <c r="X46" s="591">
        <f>+W46</f>
        <v>0.15061354086321554</v>
      </c>
      <c r="Y46" s="666">
        <f>SUM(Y47:Y51)</f>
        <v>942906266</v>
      </c>
      <c r="Z46" s="666">
        <f>SUM(Z47:Z51)</f>
        <v>329572958</v>
      </c>
      <c r="AA46" s="667">
        <f>+Z46/Y46</f>
        <v>0.34952886610682465</v>
      </c>
      <c r="AB46" s="668">
        <f>SUM(AB47:AB51)</f>
        <v>112448000</v>
      </c>
      <c r="AC46" s="953">
        <f t="shared" si="14"/>
        <v>0.34119304169366954</v>
      </c>
      <c r="AD46" s="459">
        <f>SUM(AD47:AD51)</f>
        <v>217124958</v>
      </c>
      <c r="AE46" s="459">
        <f>SUM(AE47:AE51)</f>
        <v>1290471360</v>
      </c>
      <c r="AF46" s="668">
        <f>SUM(AF47:AF51)</f>
        <v>1244132686</v>
      </c>
      <c r="AG46" s="677">
        <f t="shared" si="27"/>
        <v>0.96409166802431012</v>
      </c>
      <c r="AH46" s="644">
        <f>SUM(AH47:AH51)</f>
        <v>5664798767.6903038</v>
      </c>
      <c r="AI46" s="644">
        <f>SUM(AI47:AI51)</f>
        <v>2141145556.8360002</v>
      </c>
      <c r="AJ46" s="670">
        <f>+AI46/AH46</f>
        <v>0.37797380712766337</v>
      </c>
      <c r="AK46" s="460"/>
      <c r="AL46" s="720" t="s">
        <v>112</v>
      </c>
      <c r="AM46" s="716"/>
      <c r="AN46" s="715"/>
      <c r="AO46" s="461"/>
      <c r="AP46" s="461"/>
    </row>
    <row r="47" spans="1:42" ht="40.5" customHeight="1" x14ac:dyDescent="0.25">
      <c r="A47" s="632" t="s">
        <v>1873</v>
      </c>
      <c r="B47" s="650" t="s">
        <v>103</v>
      </c>
      <c r="C47" s="477">
        <v>100</v>
      </c>
      <c r="D47" s="477">
        <v>100</v>
      </c>
      <c r="E47" s="477">
        <v>100</v>
      </c>
      <c r="F47" s="477">
        <v>30</v>
      </c>
      <c r="G47" s="477">
        <v>0</v>
      </c>
      <c r="H47" s="592">
        <f>IF((E47+G47)/C47&gt;=100%,100%,(E47+G47)/C47)</f>
        <v>1</v>
      </c>
      <c r="I47" s="592">
        <f>+(F47/D47)</f>
        <v>0.3</v>
      </c>
      <c r="J47" s="623" t="s">
        <v>1874</v>
      </c>
      <c r="K47" s="469"/>
      <c r="L47" s="465"/>
      <c r="M47" s="467"/>
      <c r="N47" s="444"/>
      <c r="O47" s="378"/>
      <c r="P47" s="378"/>
      <c r="Q47" s="378"/>
      <c r="R47" s="469"/>
      <c r="S47" s="429"/>
      <c r="T47" s="641">
        <v>100</v>
      </c>
      <c r="U47" s="645">
        <v>33</v>
      </c>
      <c r="V47" s="949">
        <f t="shared" ref="V47:V51" si="44">IF(U47/T47&gt;=100%,100%,U47/T47)</f>
        <v>0.33</v>
      </c>
      <c r="W47" s="954">
        <f t="shared" ref="W47:W50" si="45">+Y47/$Y$46</f>
        <v>8.4844064447016837E-2</v>
      </c>
      <c r="X47" s="592">
        <f>+W47</f>
        <v>8.4844064447016837E-2</v>
      </c>
      <c r="Y47" s="671">
        <v>80000000</v>
      </c>
      <c r="Z47" s="645">
        <v>80000000</v>
      </c>
      <c r="AA47" s="672">
        <f>+Z47/Y47</f>
        <v>1</v>
      </c>
      <c r="AB47" s="673">
        <v>0</v>
      </c>
      <c r="AC47" s="954">
        <f t="shared" si="14"/>
        <v>0</v>
      </c>
      <c r="AD47" s="598">
        <f t="shared" si="15"/>
        <v>80000000</v>
      </c>
      <c r="AE47" s="598">
        <v>55470433</v>
      </c>
      <c r="AF47" s="673">
        <v>55358688</v>
      </c>
      <c r="AG47" s="675">
        <f t="shared" si="27"/>
        <v>0.99798550337618597</v>
      </c>
      <c r="AH47" s="645">
        <v>360294314</v>
      </c>
      <c r="AI47" s="645">
        <v>241220069.81999999</v>
      </c>
      <c r="AJ47" s="676">
        <f>+AI47/AH47</f>
        <v>0.66950840034627912</v>
      </c>
      <c r="AK47" s="427"/>
      <c r="AL47" s="623" t="s">
        <v>112</v>
      </c>
      <c r="AM47" s="623" t="s">
        <v>125</v>
      </c>
      <c r="AN47" s="717" t="s">
        <v>1820</v>
      </c>
      <c r="AO47" s="442"/>
      <c r="AP47" s="442"/>
    </row>
    <row r="48" spans="1:42" ht="48.75" customHeight="1" x14ac:dyDescent="0.25">
      <c r="A48" s="633" t="s">
        <v>1875</v>
      </c>
      <c r="B48" s="650" t="s">
        <v>103</v>
      </c>
      <c r="C48" s="477">
        <v>100</v>
      </c>
      <c r="D48" s="477">
        <v>100</v>
      </c>
      <c r="E48" s="477">
        <v>100</v>
      </c>
      <c r="F48" s="477">
        <v>100</v>
      </c>
      <c r="G48" s="477">
        <v>0</v>
      </c>
      <c r="H48" s="592">
        <f t="shared" ref="H48:H50" si="46">IF((E48+G48)/C48&gt;=100%,100%,(E48+G48)/C48)</f>
        <v>1</v>
      </c>
      <c r="I48" s="592">
        <f t="shared" ref="I48:I51" si="47">+(F48/D48)</f>
        <v>1</v>
      </c>
      <c r="J48" s="623" t="s">
        <v>1876</v>
      </c>
      <c r="K48" s="469"/>
      <c r="L48" s="465"/>
      <c r="M48" s="467"/>
      <c r="N48" s="444"/>
      <c r="O48" s="378"/>
      <c r="P48" s="378"/>
      <c r="Q48" s="378"/>
      <c r="R48" s="469"/>
      <c r="S48" s="428"/>
      <c r="T48" s="641">
        <v>100</v>
      </c>
      <c r="U48" s="645">
        <v>50</v>
      </c>
      <c r="V48" s="949">
        <f t="shared" si="44"/>
        <v>0.5</v>
      </c>
      <c r="W48" s="954">
        <f>+Y48/$Y$46</f>
        <v>0.34356939144574528</v>
      </c>
      <c r="X48" s="592">
        <f t="shared" ref="X48:X51" si="48">+W48</f>
        <v>0.34356939144574528</v>
      </c>
      <c r="Y48" s="955">
        <v>323953732</v>
      </c>
      <c r="Z48" s="956">
        <v>169184696</v>
      </c>
      <c r="AA48" s="672">
        <f t="shared" ref="AA48:AA51" si="49">+Z48/Y48</f>
        <v>0.5222495661818769</v>
      </c>
      <c r="AB48" s="673">
        <v>112448000</v>
      </c>
      <c r="AC48" s="954">
        <f t="shared" si="14"/>
        <v>0.66464640513347617</v>
      </c>
      <c r="AD48" s="598">
        <f t="shared" si="15"/>
        <v>56736696</v>
      </c>
      <c r="AE48" s="598">
        <v>36240825</v>
      </c>
      <c r="AF48" s="673">
        <v>36240825</v>
      </c>
      <c r="AG48" s="675">
        <f t="shared" si="27"/>
        <v>1</v>
      </c>
      <c r="AH48" s="641">
        <v>1366249803.4000001</v>
      </c>
      <c r="AI48" s="645">
        <v>473436275.764</v>
      </c>
      <c r="AJ48" s="676">
        <f t="shared" ref="AJ48:AJ61" si="50">+AI48/AH48</f>
        <v>0.34652248409172576</v>
      </c>
      <c r="AK48" s="427"/>
      <c r="AL48" s="623" t="s">
        <v>112</v>
      </c>
      <c r="AM48" s="623" t="s">
        <v>2018</v>
      </c>
      <c r="AN48" s="717" t="s">
        <v>1820</v>
      </c>
      <c r="AO48" s="442"/>
      <c r="AP48" s="442"/>
    </row>
    <row r="49" spans="1:43" ht="40.5" customHeight="1" x14ac:dyDescent="0.25">
      <c r="A49" s="633" t="s">
        <v>1877</v>
      </c>
      <c r="B49" s="650" t="s">
        <v>1878</v>
      </c>
      <c r="C49" s="477">
        <v>500</v>
      </c>
      <c r="D49" s="477">
        <v>300</v>
      </c>
      <c r="E49" s="477">
        <v>500</v>
      </c>
      <c r="F49" s="477">
        <v>300</v>
      </c>
      <c r="G49" s="477">
        <v>0</v>
      </c>
      <c r="H49" s="592">
        <f t="shared" si="46"/>
        <v>1</v>
      </c>
      <c r="I49" s="592">
        <f t="shared" si="47"/>
        <v>1</v>
      </c>
      <c r="J49" s="623" t="s">
        <v>1879</v>
      </c>
      <c r="K49" s="469"/>
      <c r="L49" s="465"/>
      <c r="M49" s="467"/>
      <c r="N49" s="444"/>
      <c r="O49" s="378"/>
      <c r="P49" s="378"/>
      <c r="Q49" s="378"/>
      <c r="R49" s="469"/>
      <c r="S49" s="428"/>
      <c r="T49" s="641">
        <v>1400</v>
      </c>
      <c r="U49" s="645">
        <v>800</v>
      </c>
      <c r="V49" s="949">
        <f t="shared" si="44"/>
        <v>0.5714285714285714</v>
      </c>
      <c r="W49" s="954">
        <f t="shared" si="45"/>
        <v>0.26297276722095725</v>
      </c>
      <c r="X49" s="592">
        <f t="shared" si="48"/>
        <v>0.26297276722095725</v>
      </c>
      <c r="Y49" s="955">
        <v>247958670</v>
      </c>
      <c r="Z49" s="956">
        <v>78380262</v>
      </c>
      <c r="AA49" s="672">
        <f t="shared" si="49"/>
        <v>0.31610212298686713</v>
      </c>
      <c r="AB49" s="673">
        <v>0</v>
      </c>
      <c r="AC49" s="954">
        <f t="shared" si="14"/>
        <v>0</v>
      </c>
      <c r="AD49" s="598">
        <f t="shared" si="15"/>
        <v>78380262</v>
      </c>
      <c r="AE49" s="598">
        <v>666331667</v>
      </c>
      <c r="AF49" s="673">
        <v>620104738</v>
      </c>
      <c r="AG49" s="675">
        <f t="shared" si="27"/>
        <v>0.93062474546928597</v>
      </c>
      <c r="AH49" s="641">
        <v>1331224187.0999999</v>
      </c>
      <c r="AI49" s="645">
        <v>752012098.14400005</v>
      </c>
      <c r="AJ49" s="676">
        <f t="shared" si="50"/>
        <v>0.56490267036254638</v>
      </c>
      <c r="AK49" s="427"/>
      <c r="AL49" s="623" t="s">
        <v>112</v>
      </c>
      <c r="AM49" s="623" t="s">
        <v>2018</v>
      </c>
      <c r="AN49" s="717" t="s">
        <v>1820</v>
      </c>
      <c r="AO49" s="442"/>
      <c r="AP49" s="442"/>
    </row>
    <row r="50" spans="1:43" ht="56.25" customHeight="1" x14ac:dyDescent="0.25">
      <c r="A50" s="633" t="s">
        <v>1880</v>
      </c>
      <c r="B50" s="650" t="s">
        <v>103</v>
      </c>
      <c r="C50" s="477">
        <v>100</v>
      </c>
      <c r="D50" s="477">
        <v>100</v>
      </c>
      <c r="E50" s="477">
        <v>100</v>
      </c>
      <c r="F50" s="477">
        <v>100</v>
      </c>
      <c r="G50" s="477">
        <v>0</v>
      </c>
      <c r="H50" s="592">
        <f t="shared" si="46"/>
        <v>1</v>
      </c>
      <c r="I50" s="592">
        <f t="shared" si="47"/>
        <v>1</v>
      </c>
      <c r="J50" s="623" t="s">
        <v>1881</v>
      </c>
      <c r="K50" s="469"/>
      <c r="L50" s="465"/>
      <c r="M50" s="467"/>
      <c r="N50" s="444"/>
      <c r="O50" s="378"/>
      <c r="P50" s="378"/>
      <c r="Q50" s="378"/>
      <c r="R50" s="469"/>
      <c r="S50" s="428"/>
      <c r="T50" s="641">
        <v>100</v>
      </c>
      <c r="U50" s="645">
        <v>50</v>
      </c>
      <c r="V50" s="949">
        <f t="shared" si="44"/>
        <v>0.5</v>
      </c>
      <c r="W50" s="954">
        <f t="shared" si="45"/>
        <v>0.29362466979299934</v>
      </c>
      <c r="X50" s="592">
        <f t="shared" si="48"/>
        <v>0.29362466979299934</v>
      </c>
      <c r="Y50" s="955">
        <v>276860541</v>
      </c>
      <c r="Z50" s="956">
        <v>0</v>
      </c>
      <c r="AA50" s="672">
        <f t="shared" si="49"/>
        <v>0</v>
      </c>
      <c r="AB50" s="673">
        <v>0</v>
      </c>
      <c r="AC50" s="954"/>
      <c r="AD50" s="598">
        <f t="shared" si="15"/>
        <v>0</v>
      </c>
      <c r="AE50" s="598">
        <v>247178735</v>
      </c>
      <c r="AF50" s="673">
        <v>247178735</v>
      </c>
      <c r="AG50" s="675">
        <f t="shared" si="27"/>
        <v>1</v>
      </c>
      <c r="AH50" s="641">
        <v>1842161478.1903043</v>
      </c>
      <c r="AI50" s="645">
        <v>334870711.10799998</v>
      </c>
      <c r="AJ50" s="676">
        <f t="shared" si="50"/>
        <v>0.18178141008407636</v>
      </c>
      <c r="AK50" s="427"/>
      <c r="AL50" s="623" t="s">
        <v>112</v>
      </c>
      <c r="AM50" s="724"/>
      <c r="AN50" s="718" t="s">
        <v>1820</v>
      </c>
      <c r="AO50" s="442"/>
      <c r="AP50" s="442"/>
    </row>
    <row r="51" spans="1:43" ht="51" customHeight="1" x14ac:dyDescent="0.25">
      <c r="A51" s="633" t="s">
        <v>1882</v>
      </c>
      <c r="B51" s="650" t="s">
        <v>1878</v>
      </c>
      <c r="C51" s="477">
        <v>340</v>
      </c>
      <c r="D51" s="477">
        <v>50</v>
      </c>
      <c r="E51" s="477">
        <v>1570.9142999999999</v>
      </c>
      <c r="F51" s="604">
        <v>16.824999999999999</v>
      </c>
      <c r="G51" s="477">
        <v>0</v>
      </c>
      <c r="H51" s="592">
        <f>IF((E51+G51)/C51&gt;=100%,100%,(E51+G51)/C51)</f>
        <v>1</v>
      </c>
      <c r="I51" s="592">
        <f t="shared" si="47"/>
        <v>0.33649999999999997</v>
      </c>
      <c r="J51" s="623" t="s">
        <v>1883</v>
      </c>
      <c r="K51" s="469"/>
      <c r="L51" s="465"/>
      <c r="M51" s="467"/>
      <c r="N51" s="444"/>
      <c r="O51" s="378"/>
      <c r="P51" s="378"/>
      <c r="Q51" s="378"/>
      <c r="R51" s="469"/>
      <c r="S51" s="428"/>
      <c r="T51" s="641">
        <v>610</v>
      </c>
      <c r="U51" s="645">
        <v>1587.7393</v>
      </c>
      <c r="V51" s="949">
        <f t="shared" si="44"/>
        <v>1</v>
      </c>
      <c r="W51" s="954">
        <f>+Y51/$Y$46</f>
        <v>1.4989107093281316E-2</v>
      </c>
      <c r="X51" s="592">
        <f t="shared" si="48"/>
        <v>1.4989107093281316E-2</v>
      </c>
      <c r="Y51" s="955">
        <v>14133323</v>
      </c>
      <c r="Z51" s="956">
        <v>2008000</v>
      </c>
      <c r="AA51" s="672">
        <f t="shared" si="49"/>
        <v>0.14207557557412365</v>
      </c>
      <c r="AB51" s="673">
        <v>0</v>
      </c>
      <c r="AC51" s="954">
        <f t="shared" si="14"/>
        <v>0</v>
      </c>
      <c r="AD51" s="598">
        <f t="shared" si="15"/>
        <v>2008000</v>
      </c>
      <c r="AE51" s="598">
        <v>285249700</v>
      </c>
      <c r="AF51" s="673">
        <v>285249700</v>
      </c>
      <c r="AG51" s="675">
        <f t="shared" si="27"/>
        <v>1</v>
      </c>
      <c r="AH51" s="641">
        <v>764868985</v>
      </c>
      <c r="AI51" s="645">
        <v>339606402</v>
      </c>
      <c r="AJ51" s="676">
        <f t="shared" si="50"/>
        <v>0.44400597835719541</v>
      </c>
      <c r="AK51" s="427"/>
      <c r="AL51" s="623" t="s">
        <v>112</v>
      </c>
      <c r="AM51" s="724"/>
      <c r="AN51" s="718" t="s">
        <v>1820</v>
      </c>
      <c r="AO51" s="442"/>
      <c r="AP51" s="442"/>
    </row>
    <row r="52" spans="1:43" ht="40.5" customHeight="1" x14ac:dyDescent="0.25">
      <c r="A52" s="630" t="s">
        <v>1884</v>
      </c>
      <c r="B52" s="655"/>
      <c r="C52" s="605"/>
      <c r="D52" s="605"/>
      <c r="E52" s="605"/>
      <c r="F52" s="605"/>
      <c r="G52" s="605"/>
      <c r="H52" s="589">
        <f>+(H53*W53)</f>
        <v>1</v>
      </c>
      <c r="I52" s="589">
        <f>AVERAGE(I53)</f>
        <v>1</v>
      </c>
      <c r="J52" s="626"/>
      <c r="K52" s="478"/>
      <c r="L52" s="478"/>
      <c r="M52" s="451"/>
      <c r="N52" s="451"/>
      <c r="O52" s="478"/>
      <c r="P52" s="478"/>
      <c r="Q52" s="478"/>
      <c r="R52" s="478"/>
      <c r="S52" s="603"/>
      <c r="T52" s="646"/>
      <c r="U52" s="647"/>
      <c r="V52" s="947">
        <f>+(V53*W53)</f>
        <v>0.33518224712305528</v>
      </c>
      <c r="W52" s="952">
        <f>+Y52/$Y$99</f>
        <v>1.2248480911460396E-2</v>
      </c>
      <c r="X52" s="589">
        <f>+W52</f>
        <v>1.2248480911460396E-2</v>
      </c>
      <c r="Y52" s="661">
        <f>+Y53</f>
        <v>428350685</v>
      </c>
      <c r="Z52" s="647">
        <f>+Z53</f>
        <v>425100178</v>
      </c>
      <c r="AA52" s="662">
        <f>+Z52/Y52</f>
        <v>0.99241157510930555</v>
      </c>
      <c r="AB52" s="663">
        <f>+AB53</f>
        <v>238466922</v>
      </c>
      <c r="AC52" s="952">
        <f t="shared" si="14"/>
        <v>0.56096641295690075</v>
      </c>
      <c r="AD52" s="452">
        <f>+AD53</f>
        <v>186633256</v>
      </c>
      <c r="AE52" s="452">
        <f>+AE53</f>
        <v>0</v>
      </c>
      <c r="AF52" s="663">
        <f>+AF53</f>
        <v>0</v>
      </c>
      <c r="AG52" s="664"/>
      <c r="AH52" s="647">
        <f>+AH53</f>
        <v>1035787900</v>
      </c>
      <c r="AI52" s="647">
        <f>+AI53</f>
        <v>568365942</v>
      </c>
      <c r="AJ52" s="665">
        <f t="shared" si="50"/>
        <v>0.54872811508997166</v>
      </c>
      <c r="AK52" s="453"/>
      <c r="AL52" s="711" t="s">
        <v>120</v>
      </c>
      <c r="AM52" s="712"/>
      <c r="AN52" s="713"/>
      <c r="AO52" s="454"/>
      <c r="AP52" s="454"/>
    </row>
    <row r="53" spans="1:43" ht="40.5" customHeight="1" x14ac:dyDescent="0.25">
      <c r="A53" s="631" t="s">
        <v>1885</v>
      </c>
      <c r="B53" s="651"/>
      <c r="C53" s="599"/>
      <c r="D53" s="599"/>
      <c r="E53" s="599"/>
      <c r="F53" s="599"/>
      <c r="G53" s="599"/>
      <c r="H53" s="591">
        <f>+(H54*W54)+(H55*W55)</f>
        <v>1</v>
      </c>
      <c r="I53" s="591">
        <f>AVERAGE(I54:I55)</f>
        <v>1</v>
      </c>
      <c r="J53" s="624"/>
      <c r="K53" s="479"/>
      <c r="L53" s="479"/>
      <c r="M53" s="458"/>
      <c r="N53" s="458"/>
      <c r="O53" s="479"/>
      <c r="P53" s="479"/>
      <c r="Q53" s="479"/>
      <c r="R53" s="479"/>
      <c r="S53" s="600"/>
      <c r="T53" s="643"/>
      <c r="U53" s="644"/>
      <c r="V53" s="948">
        <f>+(V54*W54)+(V55*W55)</f>
        <v>0.33518224712305528</v>
      </c>
      <c r="W53" s="953">
        <v>1</v>
      </c>
      <c r="X53" s="591">
        <v>1</v>
      </c>
      <c r="Y53" s="666">
        <f>SUM(Y54:Y55)</f>
        <v>428350685</v>
      </c>
      <c r="Z53" s="666">
        <f>SUM(Z54:Z55)</f>
        <v>425100178</v>
      </c>
      <c r="AA53" s="667">
        <f>+Z53/Y53</f>
        <v>0.99241157510930555</v>
      </c>
      <c r="AB53" s="668">
        <f>SUM(AB54:AB55)</f>
        <v>238466922</v>
      </c>
      <c r="AC53" s="953">
        <f t="shared" si="14"/>
        <v>0.56096641295690075</v>
      </c>
      <c r="AD53" s="459">
        <f>SUM(AD54:AD55)</f>
        <v>186633256</v>
      </c>
      <c r="AE53" s="459">
        <f>SUM(AE54:AE55)</f>
        <v>0</v>
      </c>
      <c r="AF53" s="668">
        <f>SUM(AF54:AF55)</f>
        <v>0</v>
      </c>
      <c r="AG53" s="677"/>
      <c r="AH53" s="644">
        <f>SUM(AH54:AH55)</f>
        <v>1035787900</v>
      </c>
      <c r="AI53" s="644">
        <f>SUM(AI54:AI55)</f>
        <v>568365942</v>
      </c>
      <c r="AJ53" s="670">
        <f t="shared" si="50"/>
        <v>0.54872811508997166</v>
      </c>
      <c r="AK53" s="460"/>
      <c r="AL53" s="720" t="s">
        <v>120</v>
      </c>
      <c r="AM53" s="624"/>
      <c r="AN53" s="716"/>
      <c r="AO53" s="461"/>
      <c r="AP53" s="461"/>
    </row>
    <row r="54" spans="1:43" ht="49.5" customHeight="1" thickBot="1" x14ac:dyDescent="0.3">
      <c r="A54" s="633" t="s">
        <v>1886</v>
      </c>
      <c r="B54" s="650" t="s">
        <v>103</v>
      </c>
      <c r="C54" s="477">
        <v>100</v>
      </c>
      <c r="D54" s="477">
        <v>100</v>
      </c>
      <c r="E54" s="477">
        <v>92</v>
      </c>
      <c r="F54" s="477">
        <v>100</v>
      </c>
      <c r="G54" s="613">
        <v>8</v>
      </c>
      <c r="H54" s="592">
        <f>IF((E54+G54)/C54&gt;=100%,100%,(E54+G54)/C54)</f>
        <v>1</v>
      </c>
      <c r="I54" s="592">
        <f>+F54/D54</f>
        <v>1</v>
      </c>
      <c r="J54" s="623" t="s">
        <v>1887</v>
      </c>
      <c r="K54" s="469"/>
      <c r="L54" s="465"/>
      <c r="M54" s="467"/>
      <c r="N54" s="444"/>
      <c r="O54" s="378"/>
      <c r="P54" s="378"/>
      <c r="Q54" s="378"/>
      <c r="R54" s="469"/>
      <c r="S54" s="429"/>
      <c r="T54" s="641">
        <v>100</v>
      </c>
      <c r="U54" s="645">
        <v>30.75</v>
      </c>
      <c r="V54" s="949">
        <f t="shared" ref="V54:V55" si="51">IF(U54/T54&gt;=100%,100%,U54/T54)</f>
        <v>0.3075</v>
      </c>
      <c r="W54" s="954">
        <f>+Y54/Y53</f>
        <v>0.85619611884127134</v>
      </c>
      <c r="X54" s="592">
        <f t="shared" ref="X54:X59" si="52">+W54</f>
        <v>0.85619611884127134</v>
      </c>
      <c r="Y54" s="671">
        <v>366752194</v>
      </c>
      <c r="Z54" s="678">
        <v>363669021</v>
      </c>
      <c r="AA54" s="672">
        <f>+Z54/Y54</f>
        <v>0.99159330727821082</v>
      </c>
      <c r="AB54" s="673">
        <v>177035765</v>
      </c>
      <c r="AC54" s="954">
        <f t="shared" si="14"/>
        <v>0.4868046349210482</v>
      </c>
      <c r="AD54" s="598">
        <f t="shared" ref="AD54:AD55" si="53">+Z54-AB54</f>
        <v>186633256</v>
      </c>
      <c r="AE54" s="434">
        <v>0</v>
      </c>
      <c r="AF54" s="674">
        <v>0</v>
      </c>
      <c r="AG54" s="675"/>
      <c r="AH54" s="645">
        <v>867022796</v>
      </c>
      <c r="AI54" s="645">
        <v>460837799</v>
      </c>
      <c r="AJ54" s="676">
        <f t="shared" si="50"/>
        <v>0.53151751156494387</v>
      </c>
      <c r="AK54" s="427"/>
      <c r="AL54" s="623" t="s">
        <v>120</v>
      </c>
      <c r="AM54" s="723"/>
      <c r="AN54" s="717" t="s">
        <v>1888</v>
      </c>
      <c r="AO54" s="442"/>
      <c r="AP54" s="442"/>
    </row>
    <row r="55" spans="1:43" ht="63" customHeight="1" thickBot="1" x14ac:dyDescent="0.3">
      <c r="A55" s="632" t="s">
        <v>1889</v>
      </c>
      <c r="B55" s="650" t="s">
        <v>103</v>
      </c>
      <c r="C55" s="477">
        <v>100</v>
      </c>
      <c r="D55" s="477">
        <v>100</v>
      </c>
      <c r="E55" s="477">
        <v>100</v>
      </c>
      <c r="F55" s="477">
        <v>100</v>
      </c>
      <c r="G55" s="477">
        <v>0</v>
      </c>
      <c r="H55" s="592">
        <f t="shared" ref="H55" si="54">IF((E55+G55)/C55&gt;=100%,100%,(E55+G55)/C55)</f>
        <v>1</v>
      </c>
      <c r="I55" s="592">
        <f>+F55/D55</f>
        <v>1</v>
      </c>
      <c r="J55" s="623" t="s">
        <v>1890</v>
      </c>
      <c r="K55" s="469"/>
      <c r="L55" s="465"/>
      <c r="M55" s="467"/>
      <c r="N55" s="444"/>
      <c r="O55" s="378"/>
      <c r="P55" s="378"/>
      <c r="Q55" s="378"/>
      <c r="R55" s="469"/>
      <c r="S55" s="428"/>
      <c r="T55" s="641">
        <v>100</v>
      </c>
      <c r="U55" s="645">
        <v>50</v>
      </c>
      <c r="V55" s="949">
        <f t="shared" si="51"/>
        <v>0.5</v>
      </c>
      <c r="W55" s="954">
        <f>+Y55/Y53</f>
        <v>0.14380388115872864</v>
      </c>
      <c r="X55" s="592">
        <f t="shared" si="52"/>
        <v>0.14380388115872864</v>
      </c>
      <c r="Y55" s="650">
        <v>61598491</v>
      </c>
      <c r="Z55" s="679">
        <v>61431157</v>
      </c>
      <c r="AA55" s="680">
        <f t="shared" ref="AA55" si="55">+Z55/Y55</f>
        <v>0.99728347241493298</v>
      </c>
      <c r="AB55" s="673">
        <v>61431157</v>
      </c>
      <c r="AC55" s="954">
        <f t="shared" si="14"/>
        <v>1</v>
      </c>
      <c r="AD55" s="598">
        <f t="shared" si="53"/>
        <v>0</v>
      </c>
      <c r="AE55" s="434">
        <v>0</v>
      </c>
      <c r="AF55" s="674">
        <v>0</v>
      </c>
      <c r="AG55" s="675"/>
      <c r="AH55" s="641">
        <v>168765104</v>
      </c>
      <c r="AI55" s="645">
        <v>107528143</v>
      </c>
      <c r="AJ55" s="676">
        <f t="shared" si="50"/>
        <v>0.63714678242961886</v>
      </c>
      <c r="AK55" s="427"/>
      <c r="AL55" s="623" t="s">
        <v>120</v>
      </c>
      <c r="AM55" s="623" t="s">
        <v>123</v>
      </c>
      <c r="AN55" s="717" t="s">
        <v>1809</v>
      </c>
      <c r="AO55" s="442"/>
      <c r="AP55" s="442"/>
    </row>
    <row r="56" spans="1:43" ht="53.25" customHeight="1" x14ac:dyDescent="0.25">
      <c r="A56" s="629" t="s">
        <v>1891</v>
      </c>
      <c r="B56" s="653"/>
      <c r="C56" s="474"/>
      <c r="D56" s="474"/>
      <c r="E56" s="474"/>
      <c r="F56" s="474"/>
      <c r="G56" s="474"/>
      <c r="H56" s="602">
        <f>+(H57*W57)</f>
        <v>0.38312103283094501</v>
      </c>
      <c r="I56" s="602">
        <f>AVERAGE(I57)</f>
        <v>0.98750000000000004</v>
      </c>
      <c r="J56" s="627"/>
      <c r="K56" s="445"/>
      <c r="L56" s="466"/>
      <c r="M56" s="462"/>
      <c r="N56" s="462"/>
      <c r="O56" s="445"/>
      <c r="P56" s="445"/>
      <c r="Q56" s="445"/>
      <c r="R56" s="468"/>
      <c r="S56" s="470"/>
      <c r="T56" s="648"/>
      <c r="U56" s="649"/>
      <c r="V56" s="946">
        <f>+(V57*W57)</f>
        <v>0.19118383907460948</v>
      </c>
      <c r="W56" s="969">
        <f>+Y56/$Y$99</f>
        <v>0.38312103283094501</v>
      </c>
      <c r="X56" s="970">
        <f t="shared" si="52"/>
        <v>0.38312103283094501</v>
      </c>
      <c r="Y56" s="681">
        <f>+Y57</f>
        <v>13398408997.599998</v>
      </c>
      <c r="Z56" s="682">
        <f>+Z57</f>
        <v>12955733410</v>
      </c>
      <c r="AA56" s="683">
        <f>+Z56/Y56</f>
        <v>0.96696058556808551</v>
      </c>
      <c r="AB56" s="659">
        <f>+AB57</f>
        <v>7261503147</v>
      </c>
      <c r="AC56" s="951">
        <f t="shared" si="14"/>
        <v>0.56048568747139726</v>
      </c>
      <c r="AD56" s="446">
        <f>+AD57</f>
        <v>5694230263</v>
      </c>
      <c r="AE56" s="446">
        <f>+AE57</f>
        <v>3261539709</v>
      </c>
      <c r="AF56" s="659">
        <f>+AF57</f>
        <v>3257703894</v>
      </c>
      <c r="AG56" s="660">
        <f>+AF56/AE56</f>
        <v>0.99882392509604734</v>
      </c>
      <c r="AH56" s="657">
        <f>+AH57</f>
        <v>49464956282.671867</v>
      </c>
      <c r="AI56" s="657">
        <f>+AI57</f>
        <v>24533687037.807999</v>
      </c>
      <c r="AJ56" s="660">
        <f t="shared" si="50"/>
        <v>0.49598117296633348</v>
      </c>
      <c r="AK56" s="447"/>
      <c r="AL56" s="708" t="s">
        <v>116</v>
      </c>
      <c r="AM56" s="728"/>
      <c r="AN56" s="725"/>
      <c r="AO56" s="473"/>
      <c r="AP56" s="473"/>
    </row>
    <row r="57" spans="1:43" ht="40.5" customHeight="1" x14ac:dyDescent="0.25">
      <c r="A57" s="630" t="s">
        <v>1892</v>
      </c>
      <c r="B57" s="655"/>
      <c r="C57" s="605"/>
      <c r="D57" s="605"/>
      <c r="E57" s="605"/>
      <c r="F57" s="605"/>
      <c r="G57" s="605"/>
      <c r="H57" s="589">
        <f>+(H58*W58)+(H62*W62)</f>
        <v>1</v>
      </c>
      <c r="I57" s="589">
        <f>AVERAGE(I58,I62)</f>
        <v>0.98750000000000004</v>
      </c>
      <c r="J57" s="626"/>
      <c r="K57" s="478"/>
      <c r="L57" s="606"/>
      <c r="M57" s="606"/>
      <c r="N57" s="606"/>
      <c r="O57" s="478"/>
      <c r="P57" s="478"/>
      <c r="Q57" s="478"/>
      <c r="R57" s="607"/>
      <c r="S57" s="608"/>
      <c r="T57" s="646"/>
      <c r="U57" s="647"/>
      <c r="V57" s="947">
        <f>+(V58*W58)+(V62*W62)</f>
        <v>0.49901681894601374</v>
      </c>
      <c r="W57" s="952">
        <f>+Y57/$Y$99</f>
        <v>0.38312103283094501</v>
      </c>
      <c r="X57" s="589">
        <f t="shared" si="52"/>
        <v>0.38312103283094501</v>
      </c>
      <c r="Y57" s="684">
        <f>+Y58+Y62</f>
        <v>13398408997.599998</v>
      </c>
      <c r="Z57" s="647">
        <f>+Z58+Z62</f>
        <v>12955733410</v>
      </c>
      <c r="AA57" s="685">
        <f>+Z57/Y57</f>
        <v>0.96696058556808551</v>
      </c>
      <c r="AB57" s="663">
        <f>+AB58+AB62</f>
        <v>7261503147</v>
      </c>
      <c r="AC57" s="952">
        <f t="shared" si="1"/>
        <v>0.56048568747139726</v>
      </c>
      <c r="AD57" s="452">
        <f>+AD58+AD62</f>
        <v>5694230263</v>
      </c>
      <c r="AE57" s="452">
        <f>+AE58+AE62</f>
        <v>3261539709</v>
      </c>
      <c r="AF57" s="663">
        <f>+AF58+AF62</f>
        <v>3257703894</v>
      </c>
      <c r="AG57" s="664">
        <f t="shared" si="3"/>
        <v>0.99882392509604734</v>
      </c>
      <c r="AH57" s="663">
        <f>+AH58+AH62</f>
        <v>49464956282.671867</v>
      </c>
      <c r="AI57" s="663">
        <f>+AI58+AI62</f>
        <v>24533687037.807999</v>
      </c>
      <c r="AJ57" s="686">
        <f>+AI57/AH57</f>
        <v>0.49598117296633348</v>
      </c>
      <c r="AK57" s="609"/>
      <c r="AL57" s="729" t="s">
        <v>114</v>
      </c>
      <c r="AM57" s="730"/>
      <c r="AN57" s="730"/>
      <c r="AO57" s="609"/>
      <c r="AP57" s="703"/>
    </row>
    <row r="58" spans="1:43" ht="40.5" customHeight="1" x14ac:dyDescent="0.25">
      <c r="A58" s="631" t="s">
        <v>1893</v>
      </c>
      <c r="B58" s="651"/>
      <c r="C58" s="599"/>
      <c r="D58" s="599"/>
      <c r="E58" s="599"/>
      <c r="F58" s="599"/>
      <c r="G58" s="599"/>
      <c r="H58" s="591">
        <f>+(H59*W59)+(H60*W60)+(H61*W61)</f>
        <v>1</v>
      </c>
      <c r="I58" s="591">
        <f>AVERAGE(I59:I61)</f>
        <v>1</v>
      </c>
      <c r="J58" s="624"/>
      <c r="K58" s="479"/>
      <c r="L58" s="610"/>
      <c r="M58" s="610"/>
      <c r="N58" s="610"/>
      <c r="O58" s="479"/>
      <c r="P58" s="479"/>
      <c r="Q58" s="479"/>
      <c r="R58" s="611"/>
      <c r="S58" s="612"/>
      <c r="T58" s="643"/>
      <c r="U58" s="644"/>
      <c r="V58" s="948">
        <f>+(V59*W59)+(V60*W60)+(V61*W61)</f>
        <v>0.5</v>
      </c>
      <c r="W58" s="953">
        <f>+Y58/$Y$57</f>
        <v>0.76568361039266986</v>
      </c>
      <c r="X58" s="953">
        <f t="shared" si="52"/>
        <v>0.76568361039266986</v>
      </c>
      <c r="Y58" s="687">
        <f>SUM(Y59:Y61)</f>
        <v>10258942174.799999</v>
      </c>
      <c r="Z58" s="644">
        <f>SUM(Z59:Z61)</f>
        <v>10001307361</v>
      </c>
      <c r="AA58" s="688">
        <f t="shared" ref="AA58:AA61" si="56">+Z58/Y58</f>
        <v>0.97488680514908721</v>
      </c>
      <c r="AB58" s="668">
        <f>SUM(AB59:AB61)</f>
        <v>6116222968</v>
      </c>
      <c r="AC58" s="953">
        <f t="shared" si="1"/>
        <v>0.61154234613868097</v>
      </c>
      <c r="AD58" s="459">
        <f>SUM(AD59:AD61)</f>
        <v>3885084393</v>
      </c>
      <c r="AE58" s="459">
        <f>SUM(AE59:AE61)</f>
        <v>2297069154</v>
      </c>
      <c r="AF58" s="668">
        <f>SUM(AF59:AF61)</f>
        <v>2297068850</v>
      </c>
      <c r="AG58" s="677">
        <f t="shared" si="3"/>
        <v>0.99999986765744542</v>
      </c>
      <c r="AH58" s="643">
        <f>SUM(AH59:AH61)</f>
        <v>38882645323.599998</v>
      </c>
      <c r="AI58" s="643">
        <f>SUM(AI59:AI61)</f>
        <v>18865592618</v>
      </c>
      <c r="AJ58" s="670">
        <f>+AI58/AH58</f>
        <v>0.48519313593484964</v>
      </c>
      <c r="AK58" s="460"/>
      <c r="AL58" s="714" t="s">
        <v>114</v>
      </c>
      <c r="AM58" s="624"/>
      <c r="AN58" s="624"/>
      <c r="AO58" s="458"/>
      <c r="AP58" s="460"/>
      <c r="AQ58" s="700"/>
    </row>
    <row r="59" spans="1:43" ht="64.5" customHeight="1" thickBot="1" x14ac:dyDescent="0.3">
      <c r="A59" s="632" t="s">
        <v>1894</v>
      </c>
      <c r="B59" s="650" t="s">
        <v>103</v>
      </c>
      <c r="C59" s="477">
        <v>30</v>
      </c>
      <c r="D59" s="477">
        <v>36</v>
      </c>
      <c r="E59" s="477">
        <v>30</v>
      </c>
      <c r="F59" s="477">
        <v>36</v>
      </c>
      <c r="G59" s="477">
        <v>0</v>
      </c>
      <c r="H59" s="592">
        <f t="shared" ref="H59:H61" si="57">IF((E59+G59)/C59&gt;=100%,100%,(E59+G59)/C59)</f>
        <v>1</v>
      </c>
      <c r="I59" s="592">
        <f>+F59/D59</f>
        <v>1</v>
      </c>
      <c r="J59" s="623" t="s">
        <v>1895</v>
      </c>
      <c r="K59" s="469"/>
      <c r="L59" s="465"/>
      <c r="M59" s="467"/>
      <c r="N59" s="444"/>
      <c r="O59" s="378"/>
      <c r="P59" s="378"/>
      <c r="Q59" s="378"/>
      <c r="R59" s="469"/>
      <c r="S59" s="428"/>
      <c r="T59" s="641">
        <v>100</v>
      </c>
      <c r="U59" s="645">
        <v>50</v>
      </c>
      <c r="V59" s="949">
        <f t="shared" ref="V59:V61" si="58">IF(U59/T59&gt;=100%,100%,U59/T59)</f>
        <v>0.5</v>
      </c>
      <c r="W59" s="954">
        <f t="shared" ref="W59:W60" si="59">+Y59/$Y$58</f>
        <v>0.1478603157668712</v>
      </c>
      <c r="X59" s="592">
        <f t="shared" si="52"/>
        <v>0.1478603157668712</v>
      </c>
      <c r="Y59" s="689">
        <v>1516890429.4000001</v>
      </c>
      <c r="Z59" s="690">
        <v>1476818666</v>
      </c>
      <c r="AA59" s="680">
        <f t="shared" si="56"/>
        <v>0.97358295456063337</v>
      </c>
      <c r="AB59" s="673">
        <v>398978524</v>
      </c>
      <c r="AC59" s="954">
        <f t="shared" si="1"/>
        <v>0.2701608079485095</v>
      </c>
      <c r="AD59" s="598">
        <f t="shared" ref="AD59:AD61" si="60">+Z59-AB59</f>
        <v>1077840142</v>
      </c>
      <c r="AE59" s="598">
        <v>499902350</v>
      </c>
      <c r="AF59" s="673">
        <v>499902046</v>
      </c>
      <c r="AG59" s="675">
        <f t="shared" si="3"/>
        <v>0.99999939188123443</v>
      </c>
      <c r="AH59" s="641">
        <v>4916057791.8000002</v>
      </c>
      <c r="AI59" s="645">
        <v>2143963211</v>
      </c>
      <c r="AJ59" s="676">
        <f t="shared" si="50"/>
        <v>0.43611432204400391</v>
      </c>
      <c r="AK59" s="427"/>
      <c r="AL59" s="623" t="s">
        <v>114</v>
      </c>
      <c r="AM59" s="623" t="s">
        <v>111</v>
      </c>
      <c r="AN59" s="717" t="s">
        <v>1820</v>
      </c>
      <c r="AO59" s="442"/>
      <c r="AP59" s="442"/>
    </row>
    <row r="60" spans="1:43" ht="67.5" customHeight="1" x14ac:dyDescent="0.25">
      <c r="A60" s="632" t="s">
        <v>1896</v>
      </c>
      <c r="B60" s="650" t="s">
        <v>103</v>
      </c>
      <c r="C60" s="477">
        <v>100</v>
      </c>
      <c r="D60" s="477">
        <v>100</v>
      </c>
      <c r="E60" s="477">
        <v>100</v>
      </c>
      <c r="F60" s="477">
        <v>100</v>
      </c>
      <c r="G60" s="477">
        <v>0</v>
      </c>
      <c r="H60" s="592">
        <f t="shared" si="57"/>
        <v>1</v>
      </c>
      <c r="I60" s="592">
        <f t="shared" ref="I60:I61" si="61">+F60/D60</f>
        <v>1</v>
      </c>
      <c r="J60" s="623" t="s">
        <v>1897</v>
      </c>
      <c r="K60" s="469"/>
      <c r="L60" s="465"/>
      <c r="M60" s="467"/>
      <c r="N60" s="444"/>
      <c r="O60" s="378"/>
      <c r="P60" s="378"/>
      <c r="Q60" s="378"/>
      <c r="R60" s="469"/>
      <c r="S60" s="428"/>
      <c r="T60" s="641">
        <v>100</v>
      </c>
      <c r="U60" s="645">
        <v>50</v>
      </c>
      <c r="V60" s="949">
        <f t="shared" si="58"/>
        <v>0.5</v>
      </c>
      <c r="W60" s="954">
        <f t="shared" si="59"/>
        <v>0.65106750623927889</v>
      </c>
      <c r="X60" s="592">
        <f t="shared" ref="X60:X61" si="62">+W60</f>
        <v>0.65106750623927889</v>
      </c>
      <c r="Y60" s="650">
        <v>6679263898.3999996</v>
      </c>
      <c r="Z60" s="691">
        <v>6461700848</v>
      </c>
      <c r="AA60" s="672">
        <f t="shared" si="56"/>
        <v>0.96742709171109165</v>
      </c>
      <c r="AB60" s="673">
        <v>3654456597</v>
      </c>
      <c r="AC60" s="954">
        <f t="shared" si="1"/>
        <v>0.56555645068761007</v>
      </c>
      <c r="AD60" s="598">
        <f t="shared" si="60"/>
        <v>2807244251</v>
      </c>
      <c r="AE60" s="598">
        <v>1797166804</v>
      </c>
      <c r="AF60" s="673">
        <v>1797166804</v>
      </c>
      <c r="AG60" s="675">
        <f t="shared" si="3"/>
        <v>1</v>
      </c>
      <c r="AH60" s="641">
        <v>23591408839.799999</v>
      </c>
      <c r="AI60" s="645">
        <v>11081878288</v>
      </c>
      <c r="AJ60" s="676">
        <f t="shared" si="50"/>
        <v>0.46974211515949249</v>
      </c>
      <c r="AK60" s="427"/>
      <c r="AL60" s="623" t="s">
        <v>114</v>
      </c>
      <c r="AM60" s="623" t="s">
        <v>121</v>
      </c>
      <c r="AN60" s="717" t="s">
        <v>1820</v>
      </c>
      <c r="AO60" s="442"/>
      <c r="AP60" s="442"/>
    </row>
    <row r="61" spans="1:43" ht="74.25" customHeight="1" x14ac:dyDescent="0.25">
      <c r="A61" s="633" t="s">
        <v>1898</v>
      </c>
      <c r="B61" s="650" t="s">
        <v>1833</v>
      </c>
      <c r="C61" s="477">
        <v>1</v>
      </c>
      <c r="D61" s="477">
        <v>1</v>
      </c>
      <c r="E61" s="477">
        <v>1</v>
      </c>
      <c r="F61" s="477">
        <v>1</v>
      </c>
      <c r="G61" s="477">
        <v>0</v>
      </c>
      <c r="H61" s="592">
        <f t="shared" si="57"/>
        <v>1</v>
      </c>
      <c r="I61" s="592">
        <f t="shared" si="61"/>
        <v>1</v>
      </c>
      <c r="J61" s="623" t="s">
        <v>1899</v>
      </c>
      <c r="K61" s="469"/>
      <c r="L61" s="465"/>
      <c r="M61" s="467"/>
      <c r="N61" s="444"/>
      <c r="O61" s="378"/>
      <c r="P61" s="378"/>
      <c r="Q61" s="378"/>
      <c r="R61" s="469"/>
      <c r="S61" s="378"/>
      <c r="T61" s="641">
        <v>1</v>
      </c>
      <c r="U61" s="642">
        <v>0.5</v>
      </c>
      <c r="V61" s="949">
        <f t="shared" si="58"/>
        <v>0.5</v>
      </c>
      <c r="W61" s="954">
        <f>+Y61/$Y$58</f>
        <v>0.20107217799384999</v>
      </c>
      <c r="X61" s="592">
        <f t="shared" si="62"/>
        <v>0.20107217799384999</v>
      </c>
      <c r="Y61" s="650">
        <v>2062787847</v>
      </c>
      <c r="Z61" s="641">
        <v>2062787847</v>
      </c>
      <c r="AA61" s="672">
        <f t="shared" si="56"/>
        <v>1</v>
      </c>
      <c r="AB61" s="673">
        <v>2062787847</v>
      </c>
      <c r="AC61" s="954">
        <f t="shared" si="1"/>
        <v>1</v>
      </c>
      <c r="AD61" s="598">
        <f t="shared" si="60"/>
        <v>0</v>
      </c>
      <c r="AE61" s="598">
        <v>0</v>
      </c>
      <c r="AF61" s="673">
        <v>0</v>
      </c>
      <c r="AG61" s="675"/>
      <c r="AH61" s="641">
        <v>10375178692</v>
      </c>
      <c r="AI61" s="645">
        <v>5639751119</v>
      </c>
      <c r="AJ61" s="676">
        <f t="shared" si="50"/>
        <v>0.54358110702697093</v>
      </c>
      <c r="AK61" s="427"/>
      <c r="AL61" s="623" t="s">
        <v>114</v>
      </c>
      <c r="AM61" s="723"/>
      <c r="AN61" s="717" t="s">
        <v>1820</v>
      </c>
      <c r="AO61" s="442"/>
      <c r="AP61" s="442"/>
    </row>
    <row r="62" spans="1:43" ht="40.5" customHeight="1" x14ac:dyDescent="0.25">
      <c r="A62" s="631" t="s">
        <v>1900</v>
      </c>
      <c r="B62" s="651"/>
      <c r="C62" s="599"/>
      <c r="D62" s="599"/>
      <c r="E62" s="599"/>
      <c r="F62" s="599"/>
      <c r="G62" s="599"/>
      <c r="H62" s="591">
        <f>AVERAGE(H63,H64,H65,H66,H67,H69)</f>
        <v>1</v>
      </c>
      <c r="I62" s="591">
        <f>AVERAGE(I63,I64,I65,I66,I67,I69)</f>
        <v>0.97499999999999998</v>
      </c>
      <c r="J62" s="624"/>
      <c r="K62" s="479"/>
      <c r="L62" s="610"/>
      <c r="M62" s="610"/>
      <c r="N62" s="610"/>
      <c r="O62" s="479"/>
      <c r="P62" s="479"/>
      <c r="Q62" s="479"/>
      <c r="R62" s="611"/>
      <c r="S62" s="612"/>
      <c r="T62" s="643"/>
      <c r="U62" s="644"/>
      <c r="V62" s="948">
        <f>+(V63*W63)+(V64*W64)+(V65*W65)+(V66*W66)+(V67*W67)+(V68*W68)+(V69*W69)</f>
        <v>0.49580404488292973</v>
      </c>
      <c r="W62" s="953">
        <f>+Y62/$Y$57</f>
        <v>0.23431638960733023</v>
      </c>
      <c r="X62" s="953">
        <f>+W62</f>
        <v>0.23431638960733023</v>
      </c>
      <c r="Y62" s="692">
        <f>SUM(Y63:Y69)</f>
        <v>3139466822.8000002</v>
      </c>
      <c r="Z62" s="651">
        <f>SUM(Z63:Z69)</f>
        <v>2954426049</v>
      </c>
      <c r="AA62" s="667">
        <f t="shared" si="7"/>
        <v>0.9410598091191269</v>
      </c>
      <c r="AB62" s="668">
        <f>SUM(AB63:AB69)</f>
        <v>1145280179</v>
      </c>
      <c r="AC62" s="957">
        <f t="shared" si="1"/>
        <v>0.38764895787039549</v>
      </c>
      <c r="AD62" s="459">
        <f>SUM(AD63:AD69)</f>
        <v>1809145870</v>
      </c>
      <c r="AE62" s="459">
        <f>SUM(AE63:AE69)</f>
        <v>964470555</v>
      </c>
      <c r="AF62" s="668">
        <f>SUM(AF63:AF69)</f>
        <v>960635044</v>
      </c>
      <c r="AG62" s="677">
        <f t="shared" si="3"/>
        <v>0.99602319533746675</v>
      </c>
      <c r="AH62" s="643">
        <f>SUM(AH63:AH69)</f>
        <v>10582310959.071869</v>
      </c>
      <c r="AI62" s="643">
        <f>SUM(AI63:AI69)</f>
        <v>5668094419.8080006</v>
      </c>
      <c r="AJ62" s="670">
        <f>+AI62/AH62</f>
        <v>0.53561971876747094</v>
      </c>
      <c r="AK62" s="460"/>
      <c r="AL62" s="714" t="s">
        <v>114</v>
      </c>
      <c r="AM62" s="624"/>
      <c r="AN62" s="624"/>
      <c r="AO62" s="479"/>
      <c r="AP62" s="479"/>
      <c r="AQ62" s="700"/>
    </row>
    <row r="63" spans="1:43" ht="40.5" customHeight="1" x14ac:dyDescent="0.25">
      <c r="A63" s="632" t="s">
        <v>1901</v>
      </c>
      <c r="B63" s="650" t="s">
        <v>103</v>
      </c>
      <c r="C63" s="477">
        <v>100</v>
      </c>
      <c r="D63" s="477">
        <v>100</v>
      </c>
      <c r="E63" s="477">
        <v>100</v>
      </c>
      <c r="F63" s="477">
        <v>100</v>
      </c>
      <c r="G63" s="477">
        <v>0</v>
      </c>
      <c r="H63" s="592">
        <f t="shared" si="5"/>
        <v>1</v>
      </c>
      <c r="I63" s="592">
        <f>+F63/D63</f>
        <v>1</v>
      </c>
      <c r="J63" s="623" t="s">
        <v>1902</v>
      </c>
      <c r="K63" s="469"/>
      <c r="L63" s="465"/>
      <c r="M63" s="467"/>
      <c r="N63" s="444"/>
      <c r="O63" s="378"/>
      <c r="P63" s="378"/>
      <c r="Q63" s="378"/>
      <c r="R63" s="469"/>
      <c r="S63" s="428"/>
      <c r="T63" s="641">
        <v>100</v>
      </c>
      <c r="U63" s="645">
        <v>50</v>
      </c>
      <c r="V63" s="949">
        <f t="shared" si="6"/>
        <v>0.5</v>
      </c>
      <c r="W63" s="954">
        <f t="shared" ref="W63:W68" si="63">+Y63/$Y$62</f>
        <v>2.1106769951752839E-3</v>
      </c>
      <c r="X63" s="954">
        <f t="shared" ref="X63:X68" si="64">+W63</f>
        <v>2.1106769951752839E-3</v>
      </c>
      <c r="Y63" s="650">
        <v>6626400.4000000004</v>
      </c>
      <c r="Z63" s="641">
        <v>6626400</v>
      </c>
      <c r="AA63" s="672">
        <f t="shared" si="7"/>
        <v>0.99999993963540135</v>
      </c>
      <c r="AB63" s="673">
        <v>6626400</v>
      </c>
      <c r="AC63" s="954">
        <f t="shared" si="1"/>
        <v>1</v>
      </c>
      <c r="AD63" s="598">
        <f t="shared" si="4"/>
        <v>0</v>
      </c>
      <c r="AE63" s="598">
        <v>0</v>
      </c>
      <c r="AF63" s="673">
        <v>0</v>
      </c>
      <c r="AG63" s="675"/>
      <c r="AH63" s="641">
        <v>81834765.279999986</v>
      </c>
      <c r="AI63" s="645">
        <v>33026400</v>
      </c>
      <c r="AJ63" s="676">
        <f>+AI63/AH63</f>
        <v>0.40357420085460294</v>
      </c>
      <c r="AK63" s="427"/>
      <c r="AL63" s="623" t="s">
        <v>114</v>
      </c>
      <c r="AM63" s="623" t="s">
        <v>119</v>
      </c>
      <c r="AN63" s="717" t="s">
        <v>1820</v>
      </c>
      <c r="AO63" s="442"/>
      <c r="AP63" s="442"/>
    </row>
    <row r="64" spans="1:43" ht="40.5" customHeight="1" x14ac:dyDescent="0.25">
      <c r="A64" s="632" t="s">
        <v>1903</v>
      </c>
      <c r="B64" s="650" t="s">
        <v>103</v>
      </c>
      <c r="C64" s="477">
        <v>100</v>
      </c>
      <c r="D64" s="477">
        <v>100</v>
      </c>
      <c r="E64" s="477">
        <v>100</v>
      </c>
      <c r="F64" s="477">
        <v>100</v>
      </c>
      <c r="G64" s="477">
        <v>0</v>
      </c>
      <c r="H64" s="592">
        <f t="shared" si="5"/>
        <v>1</v>
      </c>
      <c r="I64" s="592">
        <f t="shared" ref="I64:I69" si="65">+F64/D64</f>
        <v>1</v>
      </c>
      <c r="J64" s="623" t="s">
        <v>1904</v>
      </c>
      <c r="K64" s="469"/>
      <c r="L64" s="465"/>
      <c r="M64" s="467"/>
      <c r="N64" s="444"/>
      <c r="O64" s="378"/>
      <c r="P64" s="378"/>
      <c r="Q64" s="378"/>
      <c r="R64" s="469"/>
      <c r="S64" s="428"/>
      <c r="T64" s="641">
        <v>100</v>
      </c>
      <c r="U64" s="645">
        <v>50</v>
      </c>
      <c r="V64" s="949">
        <f t="shared" si="6"/>
        <v>0.5</v>
      </c>
      <c r="W64" s="954">
        <f t="shared" si="63"/>
        <v>2.1106769951752839E-3</v>
      </c>
      <c r="X64" s="954">
        <f t="shared" si="64"/>
        <v>2.1106769951752839E-3</v>
      </c>
      <c r="Y64" s="650">
        <v>6626400.4000000004</v>
      </c>
      <c r="Z64" s="641">
        <v>6626400</v>
      </c>
      <c r="AA64" s="672">
        <f t="shared" si="7"/>
        <v>0.99999993963540135</v>
      </c>
      <c r="AB64" s="673">
        <v>6626400</v>
      </c>
      <c r="AC64" s="954">
        <f t="shared" si="1"/>
        <v>1</v>
      </c>
      <c r="AD64" s="598">
        <f t="shared" si="4"/>
        <v>0</v>
      </c>
      <c r="AE64" s="598">
        <v>0</v>
      </c>
      <c r="AF64" s="673">
        <v>0</v>
      </c>
      <c r="AG64" s="675"/>
      <c r="AH64" s="641">
        <v>78369820.719999984</v>
      </c>
      <c r="AI64" s="645">
        <v>33026400</v>
      </c>
      <c r="AJ64" s="676">
        <f t="shared" ref="AJ64:AJ98" si="66">+AI64/AH64</f>
        <v>0.42141732233887402</v>
      </c>
      <c r="AK64" s="427"/>
      <c r="AL64" s="623" t="s">
        <v>114</v>
      </c>
      <c r="AM64" s="717" t="s">
        <v>115</v>
      </c>
      <c r="AN64" s="718" t="s">
        <v>1820</v>
      </c>
      <c r="AO64" s="442"/>
      <c r="AP64" s="442"/>
    </row>
    <row r="65" spans="1:42" ht="40.5" customHeight="1" x14ac:dyDescent="0.25">
      <c r="A65" s="632" t="s">
        <v>1905</v>
      </c>
      <c r="B65" s="650" t="s">
        <v>103</v>
      </c>
      <c r="C65" s="477">
        <v>20</v>
      </c>
      <c r="D65" s="477">
        <v>60</v>
      </c>
      <c r="E65" s="477">
        <v>20</v>
      </c>
      <c r="F65" s="477">
        <v>60</v>
      </c>
      <c r="G65" s="477">
        <v>0</v>
      </c>
      <c r="H65" s="592">
        <f t="shared" si="5"/>
        <v>1</v>
      </c>
      <c r="I65" s="592">
        <f t="shared" si="65"/>
        <v>1</v>
      </c>
      <c r="J65" s="623" t="s">
        <v>1906</v>
      </c>
      <c r="K65" s="469"/>
      <c r="L65" s="465"/>
      <c r="M65" s="467"/>
      <c r="N65" s="444"/>
      <c r="O65" s="378"/>
      <c r="P65" s="378"/>
      <c r="Q65" s="378"/>
      <c r="R65" s="469"/>
      <c r="S65" s="428"/>
      <c r="T65" s="641">
        <v>100</v>
      </c>
      <c r="U65" s="645">
        <v>50</v>
      </c>
      <c r="V65" s="949">
        <f t="shared" si="6"/>
        <v>0.5</v>
      </c>
      <c r="W65" s="954">
        <f>+Y65/$Y$62</f>
        <v>0.10092774311193463</v>
      </c>
      <c r="X65" s="954">
        <f t="shared" si="64"/>
        <v>0.10092774311193463</v>
      </c>
      <c r="Y65" s="650">
        <v>316859301</v>
      </c>
      <c r="Z65" s="641">
        <v>316420847</v>
      </c>
      <c r="AA65" s="672">
        <f t="shared" si="7"/>
        <v>0.99861625018228517</v>
      </c>
      <c r="AB65" s="673">
        <v>0</v>
      </c>
      <c r="AC65" s="954">
        <f t="shared" si="1"/>
        <v>0</v>
      </c>
      <c r="AD65" s="598">
        <f t="shared" si="4"/>
        <v>316420847</v>
      </c>
      <c r="AE65" s="598">
        <v>174984002</v>
      </c>
      <c r="AF65" s="673">
        <v>174984002</v>
      </c>
      <c r="AG65" s="675">
        <f t="shared" si="3"/>
        <v>1</v>
      </c>
      <c r="AH65" s="641">
        <v>867547934</v>
      </c>
      <c r="AI65" s="645">
        <v>515709480</v>
      </c>
      <c r="AJ65" s="676">
        <f t="shared" si="66"/>
        <v>0.59444494049132279</v>
      </c>
      <c r="AK65" s="427"/>
      <c r="AL65" s="623" t="s">
        <v>114</v>
      </c>
      <c r="AM65" s="717" t="s">
        <v>117</v>
      </c>
      <c r="AN65" s="718" t="s">
        <v>1820</v>
      </c>
      <c r="AO65" s="442"/>
      <c r="AP65" s="442"/>
    </row>
    <row r="66" spans="1:42" ht="40.5" customHeight="1" x14ac:dyDescent="0.25">
      <c r="A66" s="632" t="s">
        <v>1907</v>
      </c>
      <c r="B66" s="650" t="s">
        <v>103</v>
      </c>
      <c r="C66" s="477">
        <v>20</v>
      </c>
      <c r="D66" s="477">
        <v>60</v>
      </c>
      <c r="E66" s="477">
        <v>20</v>
      </c>
      <c r="F66" s="477">
        <v>60</v>
      </c>
      <c r="G66" s="477">
        <v>0</v>
      </c>
      <c r="H66" s="592">
        <f t="shared" si="5"/>
        <v>1</v>
      </c>
      <c r="I66" s="592">
        <f t="shared" si="65"/>
        <v>1</v>
      </c>
      <c r="J66" s="623" t="s">
        <v>1908</v>
      </c>
      <c r="K66" s="469"/>
      <c r="L66" s="465"/>
      <c r="M66" s="467"/>
      <c r="N66" s="444"/>
      <c r="O66" s="378"/>
      <c r="P66" s="378"/>
      <c r="Q66" s="378"/>
      <c r="R66" s="469"/>
      <c r="S66" s="428"/>
      <c r="T66" s="641">
        <v>100</v>
      </c>
      <c r="U66" s="645">
        <v>50</v>
      </c>
      <c r="V66" s="949">
        <f t="shared" si="6"/>
        <v>0.5</v>
      </c>
      <c r="W66" s="954">
        <f t="shared" si="63"/>
        <v>0.10483220322948653</v>
      </c>
      <c r="X66" s="954">
        <f t="shared" si="64"/>
        <v>0.10483220322948653</v>
      </c>
      <c r="Y66" s="650">
        <v>329117224</v>
      </c>
      <c r="Z66" s="641">
        <v>329104038</v>
      </c>
      <c r="AA66" s="672">
        <f t="shared" si="7"/>
        <v>0.99995993524787385</v>
      </c>
      <c r="AB66" s="673">
        <v>0</v>
      </c>
      <c r="AC66" s="954">
        <f t="shared" si="1"/>
        <v>0</v>
      </c>
      <c r="AD66" s="598">
        <f t="shared" si="4"/>
        <v>329104038</v>
      </c>
      <c r="AE66" s="598">
        <v>246289345</v>
      </c>
      <c r="AF66" s="673">
        <v>246163614</v>
      </c>
      <c r="AG66" s="675">
        <f t="shared" si="3"/>
        <v>0.99948949882505067</v>
      </c>
      <c r="AH66" s="641">
        <v>1036397243.3400002</v>
      </c>
      <c r="AI66" s="645">
        <v>650483489</v>
      </c>
      <c r="AJ66" s="676">
        <f t="shared" si="66"/>
        <v>0.62763915398277703</v>
      </c>
      <c r="AK66" s="427"/>
      <c r="AL66" s="623" t="s">
        <v>114</v>
      </c>
      <c r="AM66" s="623" t="s">
        <v>113</v>
      </c>
      <c r="AN66" s="717" t="s">
        <v>1820</v>
      </c>
      <c r="AO66" s="442"/>
      <c r="AP66" s="442"/>
    </row>
    <row r="67" spans="1:42" ht="54.75" customHeight="1" x14ac:dyDescent="0.25">
      <c r="A67" s="633" t="s">
        <v>1909</v>
      </c>
      <c r="B67" s="650" t="s">
        <v>1833</v>
      </c>
      <c r="C67" s="477">
        <v>1</v>
      </c>
      <c r="D67" s="477">
        <v>1</v>
      </c>
      <c r="E67" s="477">
        <v>1</v>
      </c>
      <c r="F67" s="477">
        <v>1</v>
      </c>
      <c r="G67" s="477">
        <v>0</v>
      </c>
      <c r="H67" s="592">
        <f t="shared" si="5"/>
        <v>1</v>
      </c>
      <c r="I67" s="592">
        <f t="shared" si="65"/>
        <v>1</v>
      </c>
      <c r="J67" s="623" t="s">
        <v>1910</v>
      </c>
      <c r="K67" s="469"/>
      <c r="L67" s="465"/>
      <c r="M67" s="467"/>
      <c r="N67" s="444"/>
      <c r="O67" s="378"/>
      <c r="P67" s="378"/>
      <c r="Q67" s="378"/>
      <c r="R67" s="469"/>
      <c r="S67" s="428"/>
      <c r="T67" s="641">
        <v>1</v>
      </c>
      <c r="U67" s="642">
        <v>0.5</v>
      </c>
      <c r="V67" s="949">
        <f t="shared" si="6"/>
        <v>0.5</v>
      </c>
      <c r="W67" s="954">
        <f>+Y67/$Y$62</f>
        <v>0.68511982174147146</v>
      </c>
      <c r="X67" s="954">
        <f t="shared" si="64"/>
        <v>0.68511982174147146</v>
      </c>
      <c r="Y67" s="650">
        <v>2150910950</v>
      </c>
      <c r="Z67" s="641">
        <v>1966604711</v>
      </c>
      <c r="AA67" s="672">
        <f t="shared" si="7"/>
        <v>0.91431247351267608</v>
      </c>
      <c r="AB67" s="673">
        <v>932047280</v>
      </c>
      <c r="AC67" s="954">
        <f t="shared" si="1"/>
        <v>0.47393727615249265</v>
      </c>
      <c r="AD67" s="598">
        <f t="shared" si="4"/>
        <v>1034557431</v>
      </c>
      <c r="AE67" s="598">
        <v>194154124</v>
      </c>
      <c r="AF67" s="673">
        <v>190444344</v>
      </c>
      <c r="AG67" s="675">
        <f t="shared" si="3"/>
        <v>0.98089260262120415</v>
      </c>
      <c r="AH67" s="641">
        <v>6340477603.4286118</v>
      </c>
      <c r="AI67" s="645">
        <v>3511240222.8080001</v>
      </c>
      <c r="AJ67" s="676">
        <f t="shared" si="66"/>
        <v>0.55378166163843834</v>
      </c>
      <c r="AK67" s="427"/>
      <c r="AL67" s="623" t="s">
        <v>114</v>
      </c>
      <c r="AM67" s="723"/>
      <c r="AN67" s="717" t="s">
        <v>1820</v>
      </c>
      <c r="AO67" s="442"/>
      <c r="AP67" s="442"/>
    </row>
    <row r="68" spans="1:42" ht="40.5" customHeight="1" x14ac:dyDescent="0.25">
      <c r="A68" s="633" t="s">
        <v>1911</v>
      </c>
      <c r="B68" s="650" t="s">
        <v>1833</v>
      </c>
      <c r="C68" s="477">
        <v>0</v>
      </c>
      <c r="D68" s="477">
        <v>0</v>
      </c>
      <c r="E68" s="477">
        <v>0</v>
      </c>
      <c r="F68" s="477">
        <v>0</v>
      </c>
      <c r="G68" s="477">
        <v>0</v>
      </c>
      <c r="H68" s="592">
        <v>0</v>
      </c>
      <c r="I68" s="592">
        <v>0</v>
      </c>
      <c r="J68" s="623" t="s">
        <v>1912</v>
      </c>
      <c r="K68" s="469"/>
      <c r="L68" s="465"/>
      <c r="M68" s="467"/>
      <c r="N68" s="444"/>
      <c r="O68" s="378"/>
      <c r="P68" s="378"/>
      <c r="Q68" s="378"/>
      <c r="R68" s="469"/>
      <c r="S68" s="428"/>
      <c r="T68" s="641">
        <v>13</v>
      </c>
      <c r="U68" s="645">
        <v>0</v>
      </c>
      <c r="V68" s="949">
        <f t="shared" si="6"/>
        <v>0</v>
      </c>
      <c r="W68" s="954">
        <f t="shared" si="63"/>
        <v>0</v>
      </c>
      <c r="X68" s="954">
        <f t="shared" si="64"/>
        <v>0</v>
      </c>
      <c r="Y68" s="650">
        <v>0</v>
      </c>
      <c r="Z68" s="641">
        <v>0</v>
      </c>
      <c r="AA68" s="672">
        <v>0</v>
      </c>
      <c r="AB68" s="673">
        <v>0</v>
      </c>
      <c r="AC68" s="954">
        <v>0</v>
      </c>
      <c r="AD68" s="598">
        <f t="shared" si="4"/>
        <v>0</v>
      </c>
      <c r="AE68" s="598">
        <v>0</v>
      </c>
      <c r="AF68" s="673">
        <v>0</v>
      </c>
      <c r="AG68" s="675"/>
      <c r="AH68" s="641">
        <v>668596803.30325603</v>
      </c>
      <c r="AI68" s="645">
        <v>0</v>
      </c>
      <c r="AJ68" s="676">
        <f t="shared" si="66"/>
        <v>0</v>
      </c>
      <c r="AK68" s="427"/>
      <c r="AL68" s="623" t="s">
        <v>114</v>
      </c>
      <c r="AM68" s="723"/>
      <c r="AN68" s="717" t="s">
        <v>1820</v>
      </c>
      <c r="AO68" s="442"/>
      <c r="AP68" s="442"/>
    </row>
    <row r="69" spans="1:42" ht="40.5" customHeight="1" thickBot="1" x14ac:dyDescent="0.3">
      <c r="A69" s="632" t="s">
        <v>1913</v>
      </c>
      <c r="B69" s="650" t="s">
        <v>103</v>
      </c>
      <c r="C69" s="477">
        <v>100</v>
      </c>
      <c r="D69" s="477">
        <v>100</v>
      </c>
      <c r="E69" s="477">
        <v>100</v>
      </c>
      <c r="F69" s="477">
        <v>85</v>
      </c>
      <c r="G69" s="477">
        <v>0</v>
      </c>
      <c r="H69" s="592">
        <f t="shared" si="5"/>
        <v>1</v>
      </c>
      <c r="I69" s="592">
        <f t="shared" si="65"/>
        <v>0.85</v>
      </c>
      <c r="J69" s="623" t="s">
        <v>1914</v>
      </c>
      <c r="K69" s="469"/>
      <c r="L69" s="465"/>
      <c r="M69" s="467"/>
      <c r="N69" s="444"/>
      <c r="O69" s="378"/>
      <c r="P69" s="378"/>
      <c r="Q69" s="378"/>
      <c r="R69" s="469"/>
      <c r="S69" s="378"/>
      <c r="T69" s="641">
        <v>100</v>
      </c>
      <c r="U69" s="645">
        <v>46</v>
      </c>
      <c r="V69" s="949">
        <f t="shared" si="6"/>
        <v>0.46</v>
      </c>
      <c r="W69" s="954">
        <f>+Y69/$Y$62</f>
        <v>0.10489887792675673</v>
      </c>
      <c r="X69" s="954">
        <f>+W69</f>
        <v>0.10489887792675673</v>
      </c>
      <c r="Y69" s="650">
        <v>329326547</v>
      </c>
      <c r="Z69" s="641">
        <v>329043653</v>
      </c>
      <c r="AA69" s="672">
        <f t="shared" si="7"/>
        <v>0.9991409924205108</v>
      </c>
      <c r="AB69" s="673">
        <v>199980099</v>
      </c>
      <c r="AC69" s="954">
        <f t="shared" si="1"/>
        <v>0.60776160602617668</v>
      </c>
      <c r="AD69" s="598">
        <f t="shared" si="4"/>
        <v>129063554</v>
      </c>
      <c r="AE69" s="598">
        <v>349043084</v>
      </c>
      <c r="AF69" s="673">
        <v>349043084</v>
      </c>
      <c r="AG69" s="675">
        <f t="shared" si="3"/>
        <v>1</v>
      </c>
      <c r="AH69" s="641">
        <v>1509086789</v>
      </c>
      <c r="AI69" s="645">
        <v>924608428</v>
      </c>
      <c r="AJ69" s="676">
        <f t="shared" si="66"/>
        <v>0.61269400457258927</v>
      </c>
      <c r="AK69" s="427"/>
      <c r="AL69" s="623" t="s">
        <v>114</v>
      </c>
      <c r="AM69" s="623" t="s">
        <v>138</v>
      </c>
      <c r="AN69" s="717" t="s">
        <v>1888</v>
      </c>
      <c r="AO69" s="442"/>
      <c r="AP69" s="442"/>
    </row>
    <row r="70" spans="1:42" ht="54" customHeight="1" x14ac:dyDescent="0.25">
      <c r="A70" s="629" t="s">
        <v>1915</v>
      </c>
      <c r="B70" s="653"/>
      <c r="C70" s="474"/>
      <c r="D70" s="474"/>
      <c r="E70" s="474"/>
      <c r="F70" s="474"/>
      <c r="G70" s="474"/>
      <c r="H70" s="602">
        <f>+(H71*W71)+(H75*W75)+(H87*W87)+(H91*W91)</f>
        <v>0.18263242623405576</v>
      </c>
      <c r="I70" s="602">
        <f>AVERAGE(I71,I75,I87,I91)</f>
        <v>0.90295138888888893</v>
      </c>
      <c r="J70" s="627"/>
      <c r="K70" s="445"/>
      <c r="L70" s="466"/>
      <c r="M70" s="462"/>
      <c r="N70" s="462"/>
      <c r="O70" s="445"/>
      <c r="P70" s="445"/>
      <c r="Q70" s="445"/>
      <c r="R70" s="468"/>
      <c r="S70" s="470"/>
      <c r="T70" s="648"/>
      <c r="U70" s="649"/>
      <c r="V70" s="946">
        <f>+(V71*W71)+(V75*W75)+(V87*W87)+(V91*W91)</f>
        <v>0.1260339021844662</v>
      </c>
      <c r="W70" s="969">
        <f>+Y70/$Y$99</f>
        <v>0.29491354648376106</v>
      </c>
      <c r="X70" s="970">
        <f>+W70</f>
        <v>0.29491354648376106</v>
      </c>
      <c r="Y70" s="656">
        <f>+Y71+Y75+Y87+Y91</f>
        <v>10313639753.799999</v>
      </c>
      <c r="Z70" s="656">
        <f>+Z71+Z75+Z87+Z91</f>
        <v>10079069408.4</v>
      </c>
      <c r="AA70" s="658">
        <f>+Z70/Y70</f>
        <v>0.97725629835833916</v>
      </c>
      <c r="AB70" s="659">
        <f>+AB71+AB75+AB87+AB91</f>
        <v>4904173586.7600002</v>
      </c>
      <c r="AC70" s="951">
        <f t="shared" si="1"/>
        <v>0.48657007785587941</v>
      </c>
      <c r="AD70" s="446">
        <f>+AD71+AD75+AD87+AD91</f>
        <v>2738183562.6400003</v>
      </c>
      <c r="AE70" s="446">
        <f>+AE71+AE75+AE87+AE91</f>
        <v>1387916618</v>
      </c>
      <c r="AF70" s="659">
        <f>+AF71+AF75+AF87+AF91</f>
        <v>1381106499</v>
      </c>
      <c r="AG70" s="660">
        <f>+AF70/AE70</f>
        <v>0.99509327944367909</v>
      </c>
      <c r="AH70" s="657">
        <f>+AH71+AH75+AH87+AH91</f>
        <v>24897093953.938896</v>
      </c>
      <c r="AI70" s="657">
        <f>+AI71+AI75+AI87+AI91</f>
        <v>13748499516.040001</v>
      </c>
      <c r="AJ70" s="660">
        <f t="shared" si="66"/>
        <v>0.55221302299278552</v>
      </c>
      <c r="AK70" s="447"/>
      <c r="AL70" s="731" t="s">
        <v>116</v>
      </c>
      <c r="AM70" s="725"/>
      <c r="AN70" s="726"/>
      <c r="AO70" s="473"/>
      <c r="AP70" s="473"/>
    </row>
    <row r="71" spans="1:42" ht="51.75" customHeight="1" x14ac:dyDescent="0.25">
      <c r="A71" s="630" t="s">
        <v>1916</v>
      </c>
      <c r="B71" s="655"/>
      <c r="C71" s="605"/>
      <c r="D71" s="605"/>
      <c r="E71" s="605"/>
      <c r="F71" s="605"/>
      <c r="G71" s="605"/>
      <c r="H71" s="589">
        <f>+(H72*W72)</f>
        <v>1</v>
      </c>
      <c r="I71" s="589">
        <f>AVERAGE(I72)</f>
        <v>1</v>
      </c>
      <c r="J71" s="626"/>
      <c r="K71" s="478"/>
      <c r="L71" s="478"/>
      <c r="M71" s="451"/>
      <c r="N71" s="451"/>
      <c r="O71" s="478"/>
      <c r="P71" s="478"/>
      <c r="Q71" s="478"/>
      <c r="R71" s="478"/>
      <c r="S71" s="603"/>
      <c r="T71" s="646"/>
      <c r="U71" s="647"/>
      <c r="V71" s="947">
        <f>+(V72*W72)</f>
        <v>0.51729596466724659</v>
      </c>
      <c r="W71" s="952">
        <f>+Y71/$Y$99</f>
        <v>7.7045208799593323E-3</v>
      </c>
      <c r="X71" s="589">
        <f>+W71</f>
        <v>7.7045208799593323E-3</v>
      </c>
      <c r="Y71" s="661">
        <f>+Y72</f>
        <v>269440498</v>
      </c>
      <c r="Z71" s="647">
        <f>+Z72</f>
        <v>259075557</v>
      </c>
      <c r="AA71" s="662">
        <f>+Z71/Y71</f>
        <v>0.96153161430098011</v>
      </c>
      <c r="AB71" s="663">
        <f>+AB72</f>
        <v>217191835</v>
      </c>
      <c r="AC71" s="952">
        <f t="shared" si="1"/>
        <v>0.83833394981372167</v>
      </c>
      <c r="AD71" s="452">
        <f>+AD72</f>
        <v>41883722</v>
      </c>
      <c r="AE71" s="452">
        <f>+AE72</f>
        <v>0</v>
      </c>
      <c r="AF71" s="663">
        <f>+AF72</f>
        <v>0</v>
      </c>
      <c r="AG71" s="664"/>
      <c r="AH71" s="647">
        <f>+AH72</f>
        <v>1190486713.7972</v>
      </c>
      <c r="AI71" s="647">
        <f>+AI72</f>
        <v>486424506</v>
      </c>
      <c r="AJ71" s="665">
        <f t="shared" si="66"/>
        <v>0.40859297324578348</v>
      </c>
      <c r="AK71" s="453"/>
      <c r="AL71" s="727" t="s">
        <v>116</v>
      </c>
      <c r="AM71" s="626"/>
      <c r="AN71" s="713"/>
      <c r="AO71" s="454"/>
      <c r="AP71" s="454"/>
    </row>
    <row r="72" spans="1:42" ht="40.5" customHeight="1" x14ac:dyDescent="0.25">
      <c r="A72" s="631" t="s">
        <v>1917</v>
      </c>
      <c r="B72" s="651"/>
      <c r="C72" s="599"/>
      <c r="D72" s="599"/>
      <c r="E72" s="599"/>
      <c r="F72" s="599"/>
      <c r="G72" s="599"/>
      <c r="H72" s="591">
        <f>+(H73*W73)+(H74*W74)</f>
        <v>1</v>
      </c>
      <c r="I72" s="591">
        <f>AVERAGE(I73:I74)</f>
        <v>1</v>
      </c>
      <c r="J72" s="624"/>
      <c r="K72" s="479"/>
      <c r="L72" s="479"/>
      <c r="M72" s="458"/>
      <c r="N72" s="458"/>
      <c r="O72" s="479"/>
      <c r="P72" s="479"/>
      <c r="Q72" s="479"/>
      <c r="R72" s="479"/>
      <c r="S72" s="600"/>
      <c r="T72" s="643"/>
      <c r="U72" s="644"/>
      <c r="V72" s="948">
        <f>+(V73*W73)+(V74*W74)</f>
        <v>0.51729596466724659</v>
      </c>
      <c r="W72" s="953">
        <v>1</v>
      </c>
      <c r="X72" s="591">
        <v>1</v>
      </c>
      <c r="Y72" s="666">
        <f>SUM(Y73:Y74)</f>
        <v>269440498</v>
      </c>
      <c r="Z72" s="666">
        <f>SUM(Z73:Z74)</f>
        <v>259075557</v>
      </c>
      <c r="AA72" s="667">
        <f>+Z72/Y72</f>
        <v>0.96153161430098011</v>
      </c>
      <c r="AB72" s="668">
        <f>SUM(AB73:AB74)</f>
        <v>217191835</v>
      </c>
      <c r="AC72" s="953">
        <f t="shared" si="1"/>
        <v>0.83833394981372167</v>
      </c>
      <c r="AD72" s="459">
        <f>SUM(AD73:AD74)</f>
        <v>41883722</v>
      </c>
      <c r="AE72" s="459">
        <f>SUM(AE73:AE74)</f>
        <v>0</v>
      </c>
      <c r="AF72" s="668">
        <f>SUM(AF73:AF74)</f>
        <v>0</v>
      </c>
      <c r="AG72" s="677"/>
      <c r="AH72" s="644">
        <f>SUM(AH73:AH74)</f>
        <v>1190486713.7972</v>
      </c>
      <c r="AI72" s="644">
        <f>SUM(AI73:AI74)</f>
        <v>486424506</v>
      </c>
      <c r="AJ72" s="670">
        <f t="shared" si="66"/>
        <v>0.40859297324578348</v>
      </c>
      <c r="AK72" s="460"/>
      <c r="AL72" s="720" t="s">
        <v>116</v>
      </c>
      <c r="AM72" s="624"/>
      <c r="AN72" s="716"/>
      <c r="AO72" s="461"/>
      <c r="AP72" s="461"/>
    </row>
    <row r="73" spans="1:42" ht="54.75" customHeight="1" x14ac:dyDescent="0.25">
      <c r="A73" s="633" t="s">
        <v>1918</v>
      </c>
      <c r="B73" s="650" t="s">
        <v>103</v>
      </c>
      <c r="C73" s="477">
        <v>100</v>
      </c>
      <c r="D73" s="477">
        <v>100</v>
      </c>
      <c r="E73" s="477">
        <v>100</v>
      </c>
      <c r="F73" s="477">
        <v>100</v>
      </c>
      <c r="G73" s="477">
        <v>0</v>
      </c>
      <c r="H73" s="592">
        <f>IF((E73+G73)/C73&gt;=100%,100%,(E73+G73)/C73)</f>
        <v>1</v>
      </c>
      <c r="I73" s="592">
        <f>+F73/D73</f>
        <v>1</v>
      </c>
      <c r="J73" s="623" t="s">
        <v>1919</v>
      </c>
      <c r="K73" s="469"/>
      <c r="L73" s="465"/>
      <c r="M73" s="467"/>
      <c r="N73" s="444"/>
      <c r="O73" s="378"/>
      <c r="P73" s="378"/>
      <c r="Q73" s="378"/>
      <c r="R73" s="469"/>
      <c r="S73" s="429"/>
      <c r="T73" s="641">
        <v>100</v>
      </c>
      <c r="U73" s="645">
        <v>50</v>
      </c>
      <c r="V73" s="949">
        <f t="shared" ref="V73:V74" si="67">IF(U73/T73&gt;=100%,100%,U73/T73)</f>
        <v>0.5</v>
      </c>
      <c r="W73" s="954">
        <f>+Y73/Y72</f>
        <v>0.68867263598956086</v>
      </c>
      <c r="X73" s="592">
        <f t="shared" ref="X73:X85" si="68">+W73</f>
        <v>0.68867263598956086</v>
      </c>
      <c r="Y73" s="671">
        <v>185556298</v>
      </c>
      <c r="Z73" s="645">
        <v>175582917</v>
      </c>
      <c r="AA73" s="672">
        <f>+Z73/Y73</f>
        <v>0.94625145517830933</v>
      </c>
      <c r="AB73" s="673">
        <v>161128475</v>
      </c>
      <c r="AC73" s="954">
        <f t="shared" si="1"/>
        <v>0.91767740138409937</v>
      </c>
      <c r="AD73" s="598">
        <f t="shared" si="4"/>
        <v>14454442</v>
      </c>
      <c r="AE73" s="598">
        <v>0</v>
      </c>
      <c r="AF73" s="673">
        <v>0</v>
      </c>
      <c r="AG73" s="675"/>
      <c r="AH73" s="645">
        <v>925120151.6372</v>
      </c>
      <c r="AI73" s="645">
        <v>366454036</v>
      </c>
      <c r="AJ73" s="676">
        <f t="shared" si="66"/>
        <v>0.3961150725681204</v>
      </c>
      <c r="AK73" s="427"/>
      <c r="AL73" s="623" t="s">
        <v>116</v>
      </c>
      <c r="AM73" s="723"/>
      <c r="AN73" s="717" t="s">
        <v>1820</v>
      </c>
      <c r="AO73" s="442"/>
      <c r="AP73" s="442"/>
    </row>
    <row r="74" spans="1:42" ht="40.5" customHeight="1" x14ac:dyDescent="0.25">
      <c r="A74" s="632" t="s">
        <v>1920</v>
      </c>
      <c r="B74" s="650" t="s">
        <v>103</v>
      </c>
      <c r="C74" s="477">
        <v>90</v>
      </c>
      <c r="D74" s="477">
        <v>90</v>
      </c>
      <c r="E74" s="477">
        <v>93.4</v>
      </c>
      <c r="F74" s="477">
        <v>100</v>
      </c>
      <c r="G74" s="477">
        <v>0</v>
      </c>
      <c r="H74" s="592">
        <f>IF((E74+G74)/C74&gt;=100%,100%,(E74+G74)/C74)</f>
        <v>1</v>
      </c>
      <c r="I74" s="592">
        <v>1</v>
      </c>
      <c r="J74" s="623" t="s">
        <v>1921</v>
      </c>
      <c r="K74" s="469"/>
      <c r="L74" s="465"/>
      <c r="M74" s="467"/>
      <c r="N74" s="444"/>
      <c r="O74" s="378"/>
      <c r="P74" s="378"/>
      <c r="Q74" s="378"/>
      <c r="R74" s="469"/>
      <c r="S74" s="428"/>
      <c r="T74" s="641">
        <v>90</v>
      </c>
      <c r="U74" s="645">
        <v>50</v>
      </c>
      <c r="V74" s="949">
        <f t="shared" si="67"/>
        <v>0.55555555555555558</v>
      </c>
      <c r="W74" s="954">
        <f>+Y74/Y72</f>
        <v>0.31132736401043914</v>
      </c>
      <c r="X74" s="592">
        <f t="shared" si="68"/>
        <v>0.31132736401043914</v>
      </c>
      <c r="Y74" s="650">
        <v>83884200</v>
      </c>
      <c r="Z74" s="641">
        <v>83492640</v>
      </c>
      <c r="AA74" s="672">
        <f t="shared" ref="AA74" si="69">+Z74/Y74</f>
        <v>0.99533213644524232</v>
      </c>
      <c r="AB74" s="673">
        <v>56063360</v>
      </c>
      <c r="AC74" s="954">
        <f t="shared" si="1"/>
        <v>0.67147667147667145</v>
      </c>
      <c r="AD74" s="598">
        <f t="shared" si="4"/>
        <v>27429280</v>
      </c>
      <c r="AE74" s="598">
        <v>0</v>
      </c>
      <c r="AF74" s="673">
        <v>0</v>
      </c>
      <c r="AG74" s="675"/>
      <c r="AH74" s="641">
        <v>265366562.16</v>
      </c>
      <c r="AI74" s="645">
        <v>119970470</v>
      </c>
      <c r="AJ74" s="676">
        <f t="shared" si="66"/>
        <v>0.45209339497590906</v>
      </c>
      <c r="AK74" s="427"/>
      <c r="AL74" s="623" t="s">
        <v>116</v>
      </c>
      <c r="AM74" s="623" t="s">
        <v>145</v>
      </c>
      <c r="AN74" s="717" t="s">
        <v>1820</v>
      </c>
      <c r="AO74" s="442"/>
      <c r="AP74" s="442"/>
    </row>
    <row r="75" spans="1:42" ht="40.5" customHeight="1" x14ac:dyDescent="0.25">
      <c r="A75" s="630" t="s">
        <v>1922</v>
      </c>
      <c r="B75" s="655"/>
      <c r="C75" s="605"/>
      <c r="D75" s="605"/>
      <c r="E75" s="605"/>
      <c r="F75" s="605"/>
      <c r="G75" s="605"/>
      <c r="H75" s="589">
        <f>+(H76*W76)+(H79*W79)+(H82*W82)+(H85*W85)</f>
        <v>0.37677800766445874</v>
      </c>
      <c r="I75" s="589">
        <f>AVERAGE(I76,I79,I82,I85)</f>
        <v>0.80125000000000002</v>
      </c>
      <c r="J75" s="626"/>
      <c r="K75" s="478"/>
      <c r="L75" s="478"/>
      <c r="M75" s="451"/>
      <c r="N75" s="451"/>
      <c r="O75" s="478"/>
      <c r="P75" s="478"/>
      <c r="Q75" s="478"/>
      <c r="R75" s="478"/>
      <c r="S75" s="603"/>
      <c r="T75" s="646"/>
      <c r="U75" s="647"/>
      <c r="V75" s="947">
        <f>+(V76*W76)+(V79*W79)+(V82*W82)+(V85*W85)</f>
        <v>0.41946440898690129</v>
      </c>
      <c r="W75" s="952">
        <f>+Y75/$Y$99</f>
        <v>0.18016232037789418</v>
      </c>
      <c r="X75" s="589">
        <f t="shared" si="68"/>
        <v>0.18016232037789418</v>
      </c>
      <c r="Y75" s="661">
        <f>+Y76+Y79+Y82+Y85</f>
        <v>6300589755</v>
      </c>
      <c r="Z75" s="661">
        <f>+Z76+Z79+Z82+Z85</f>
        <v>6188291694</v>
      </c>
      <c r="AA75" s="662">
        <f>+Z75/Y75</f>
        <v>0.9821765794367292</v>
      </c>
      <c r="AB75" s="663">
        <f>+AB76+AB79+AB82+AB85</f>
        <v>2632202402</v>
      </c>
      <c r="AC75" s="952">
        <f t="shared" si="1"/>
        <v>0.42535202478449946</v>
      </c>
      <c r="AD75" s="452">
        <f>+AD76+AD79+AD82+AD85</f>
        <v>1119377033</v>
      </c>
      <c r="AE75" s="452">
        <f>+AE76+AE79+AE82+AE85</f>
        <v>865057545</v>
      </c>
      <c r="AF75" s="663">
        <f>+AF76+AF79+AF82+AF85</f>
        <v>864761484</v>
      </c>
      <c r="AG75" s="664">
        <f t="shared" ref="AG75:AG89" si="70">+AF75/AE75</f>
        <v>0.99965775571612403</v>
      </c>
      <c r="AH75" s="647">
        <f>+AH76+AH79+AH82+AH85</f>
        <v>14289538835.788</v>
      </c>
      <c r="AI75" s="647">
        <f>+AI76+AI79+AI82+AI85</f>
        <v>8104395591.6000004</v>
      </c>
      <c r="AJ75" s="665">
        <f t="shared" si="66"/>
        <v>0.56715585329476326</v>
      </c>
      <c r="AK75" s="453"/>
      <c r="AL75" s="727" t="s">
        <v>118</v>
      </c>
      <c r="AM75" s="626"/>
      <c r="AN75" s="713"/>
      <c r="AO75" s="454"/>
      <c r="AP75" s="454"/>
    </row>
    <row r="76" spans="1:42" ht="40.5" customHeight="1" x14ac:dyDescent="0.25">
      <c r="A76" s="631" t="s">
        <v>1923</v>
      </c>
      <c r="B76" s="651"/>
      <c r="C76" s="599"/>
      <c r="D76" s="599"/>
      <c r="E76" s="599"/>
      <c r="F76" s="599"/>
      <c r="G76" s="599"/>
      <c r="H76" s="591">
        <f>+(H77*W77)+(H78*W78)</f>
        <v>1</v>
      </c>
      <c r="I76" s="591">
        <f>AVERAGE(I77:I78)</f>
        <v>1</v>
      </c>
      <c r="J76" s="624"/>
      <c r="K76" s="479"/>
      <c r="L76" s="479"/>
      <c r="M76" s="458"/>
      <c r="N76" s="458"/>
      <c r="O76" s="479"/>
      <c r="P76" s="479"/>
      <c r="Q76" s="479"/>
      <c r="R76" s="479"/>
      <c r="S76" s="600"/>
      <c r="T76" s="643"/>
      <c r="U76" s="644"/>
      <c r="V76" s="948">
        <f>+(V77*W77)+(V78*W78)</f>
        <v>0.5</v>
      </c>
      <c r="W76" s="953">
        <f>+Y76/Y75</f>
        <v>3.6520669484534626E-2</v>
      </c>
      <c r="X76" s="591">
        <f t="shared" si="68"/>
        <v>3.6520669484534626E-2</v>
      </c>
      <c r="Y76" s="666">
        <f>SUM(Y77:Y78)</f>
        <v>230101756</v>
      </c>
      <c r="Z76" s="666">
        <f>SUM(Z77:Z78)</f>
        <v>221495636</v>
      </c>
      <c r="AA76" s="667">
        <f>+Z76/Y76</f>
        <v>0.9625986339713114</v>
      </c>
      <c r="AB76" s="668">
        <f>SUM(AB77:AB78)</f>
        <v>221495636</v>
      </c>
      <c r="AC76" s="953">
        <f t="shared" si="1"/>
        <v>1</v>
      </c>
      <c r="AD76" s="459">
        <f>SUM(AD77:AD78)</f>
        <v>0</v>
      </c>
      <c r="AE76" s="459">
        <f>SUM(AE77:AE78)</f>
        <v>3123855</v>
      </c>
      <c r="AF76" s="668">
        <f>SUM(AF77:AF78)</f>
        <v>2827794</v>
      </c>
      <c r="AG76" s="677">
        <f t="shared" si="70"/>
        <v>0.90522575471652811</v>
      </c>
      <c r="AH76" s="644">
        <f>SUM(AH77:AH78)</f>
        <v>936860323.18799996</v>
      </c>
      <c r="AI76" s="644">
        <f>SUM(AI77:AI78)</f>
        <v>357743935</v>
      </c>
      <c r="AJ76" s="670">
        <f t="shared" si="66"/>
        <v>0.3818540780792693</v>
      </c>
      <c r="AK76" s="460"/>
      <c r="AL76" s="720" t="s">
        <v>118</v>
      </c>
      <c r="AM76" s="624"/>
      <c r="AN76" s="716"/>
      <c r="AO76" s="461"/>
      <c r="AP76" s="461"/>
    </row>
    <row r="77" spans="1:42" ht="74.25" customHeight="1" x14ac:dyDescent="0.25">
      <c r="A77" s="632" t="s">
        <v>1924</v>
      </c>
      <c r="B77" s="650" t="s">
        <v>103</v>
      </c>
      <c r="C77" s="477">
        <v>100</v>
      </c>
      <c r="D77" s="477">
        <v>100</v>
      </c>
      <c r="E77" s="477">
        <v>100</v>
      </c>
      <c r="F77" s="477">
        <v>100</v>
      </c>
      <c r="G77" s="477">
        <v>0</v>
      </c>
      <c r="H77" s="592">
        <f>IF((E77+G77)/C77&gt;=100%,100%,(E77+G77)/C77)</f>
        <v>1</v>
      </c>
      <c r="I77" s="592">
        <f>+F77/D77</f>
        <v>1</v>
      </c>
      <c r="J77" s="623" t="s">
        <v>1925</v>
      </c>
      <c r="K77" s="469"/>
      <c r="L77" s="465"/>
      <c r="M77" s="467"/>
      <c r="N77" s="444"/>
      <c r="O77" s="378"/>
      <c r="P77" s="378"/>
      <c r="Q77" s="378"/>
      <c r="R77" s="469"/>
      <c r="S77" s="429"/>
      <c r="T77" s="641">
        <v>100</v>
      </c>
      <c r="U77" s="645">
        <v>50</v>
      </c>
      <c r="V77" s="949">
        <f t="shared" ref="V77:V78" si="71">IF(U77/T77&gt;=100%,100%,U77/T77)</f>
        <v>0.5</v>
      </c>
      <c r="W77" s="954">
        <f>+Y77/$Y$76</f>
        <v>0.56420755867677952</v>
      </c>
      <c r="X77" s="592">
        <f t="shared" si="68"/>
        <v>0.56420755867677952</v>
      </c>
      <c r="Y77" s="671">
        <v>129825150</v>
      </c>
      <c r="Z77" s="645">
        <v>127942062</v>
      </c>
      <c r="AA77" s="672">
        <f>+Z77/Y77</f>
        <v>0.98549519873460578</v>
      </c>
      <c r="AB77" s="673">
        <v>127942062</v>
      </c>
      <c r="AC77" s="954">
        <f t="shared" si="1"/>
        <v>1</v>
      </c>
      <c r="AD77" s="434">
        <f t="shared" si="4"/>
        <v>0</v>
      </c>
      <c r="AE77" s="598">
        <v>0</v>
      </c>
      <c r="AF77" s="673">
        <v>0</v>
      </c>
      <c r="AG77" s="675"/>
      <c r="AH77" s="645">
        <v>675121532.18799996</v>
      </c>
      <c r="AI77" s="645">
        <v>247216324</v>
      </c>
      <c r="AJ77" s="676">
        <f t="shared" si="66"/>
        <v>0.36618047597859477</v>
      </c>
      <c r="AK77" s="427"/>
      <c r="AL77" s="623" t="s">
        <v>118</v>
      </c>
      <c r="AM77" s="623" t="s">
        <v>143</v>
      </c>
      <c r="AN77" s="717" t="s">
        <v>1888</v>
      </c>
      <c r="AO77" s="442"/>
      <c r="AP77" s="442"/>
    </row>
    <row r="78" spans="1:42" ht="40.5" customHeight="1" x14ac:dyDescent="0.25">
      <c r="A78" s="633" t="s">
        <v>1926</v>
      </c>
      <c r="B78" s="650" t="s">
        <v>1811</v>
      </c>
      <c r="C78" s="477">
        <v>1</v>
      </c>
      <c r="D78" s="477">
        <v>1</v>
      </c>
      <c r="E78" s="477">
        <v>1</v>
      </c>
      <c r="F78" s="477">
        <v>1</v>
      </c>
      <c r="G78" s="477">
        <v>0</v>
      </c>
      <c r="H78" s="592">
        <f t="shared" ref="H78" si="72">IF((E78+G78)/C78&gt;=100%,100%,(E78+G78)/C78)</f>
        <v>1</v>
      </c>
      <c r="I78" s="592">
        <f>+F78/D78</f>
        <v>1</v>
      </c>
      <c r="J78" s="623" t="s">
        <v>1812</v>
      </c>
      <c r="K78" s="469"/>
      <c r="L78" s="465"/>
      <c r="M78" s="467"/>
      <c r="N78" s="444"/>
      <c r="O78" s="378"/>
      <c r="P78" s="378"/>
      <c r="Q78" s="378"/>
      <c r="R78" s="469"/>
      <c r="S78" s="428"/>
      <c r="T78" s="641">
        <v>1</v>
      </c>
      <c r="U78" s="642">
        <v>0.5</v>
      </c>
      <c r="V78" s="949">
        <f t="shared" si="71"/>
        <v>0.5</v>
      </c>
      <c r="W78" s="954">
        <f>+Y78/$Y$76</f>
        <v>0.43579244132322048</v>
      </c>
      <c r="X78" s="592">
        <f t="shared" si="68"/>
        <v>0.43579244132322048</v>
      </c>
      <c r="Y78" s="650">
        <v>100276606</v>
      </c>
      <c r="Z78" s="641">
        <v>93553574</v>
      </c>
      <c r="AA78" s="672">
        <f t="shared" ref="AA78" si="73">+Z78/Y78</f>
        <v>0.932955130132745</v>
      </c>
      <c r="AB78" s="673">
        <v>93553574</v>
      </c>
      <c r="AC78" s="954">
        <f t="shared" si="1"/>
        <v>1</v>
      </c>
      <c r="AD78" s="434">
        <f t="shared" si="4"/>
        <v>0</v>
      </c>
      <c r="AE78" s="598">
        <v>3123855</v>
      </c>
      <c r="AF78" s="673">
        <v>2827794</v>
      </c>
      <c r="AG78" s="675">
        <f t="shared" si="70"/>
        <v>0.90522575471652811</v>
      </c>
      <c r="AH78" s="641">
        <v>261738791</v>
      </c>
      <c r="AI78" s="645">
        <v>110527611</v>
      </c>
      <c r="AJ78" s="676">
        <f t="shared" si="66"/>
        <v>0.4222821178997499</v>
      </c>
      <c r="AK78" s="427"/>
      <c r="AL78" s="623" t="s">
        <v>118</v>
      </c>
      <c r="AM78" s="723"/>
      <c r="AN78" s="717" t="s">
        <v>1888</v>
      </c>
      <c r="AO78" s="442"/>
      <c r="AP78" s="442"/>
    </row>
    <row r="79" spans="1:42" ht="40.5" customHeight="1" x14ac:dyDescent="0.25">
      <c r="A79" s="631" t="s">
        <v>1927</v>
      </c>
      <c r="B79" s="652"/>
      <c r="C79" s="599"/>
      <c r="D79" s="599"/>
      <c r="E79" s="599"/>
      <c r="F79" s="599"/>
      <c r="G79" s="599"/>
      <c r="H79" s="591">
        <f>+(H80*W80)+(H81*W81)</f>
        <v>1</v>
      </c>
      <c r="I79" s="591">
        <f>AVERAGE(I80:I81)</f>
        <v>0.82499999999999996</v>
      </c>
      <c r="J79" s="624"/>
      <c r="K79" s="479"/>
      <c r="L79" s="479"/>
      <c r="M79" s="458"/>
      <c r="N79" s="458"/>
      <c r="O79" s="479"/>
      <c r="P79" s="479"/>
      <c r="Q79" s="479"/>
      <c r="R79" s="479"/>
      <c r="S79" s="600"/>
      <c r="T79" s="643"/>
      <c r="U79" s="644"/>
      <c r="V79" s="948">
        <f>+(V80*W80)+(V81*W81)</f>
        <v>0.48758599856887053</v>
      </c>
      <c r="W79" s="953">
        <f>+Y79/Y75</f>
        <v>0.28788128882071612</v>
      </c>
      <c r="X79" s="591">
        <f t="shared" si="68"/>
        <v>0.28788128882071612</v>
      </c>
      <c r="Y79" s="666">
        <f>SUM(Y80:Y81)</f>
        <v>1813821899</v>
      </c>
      <c r="Z79" s="666">
        <f>SUM(Z80:Z81)</f>
        <v>1714239633</v>
      </c>
      <c r="AA79" s="667">
        <f>+Z79/Y79</f>
        <v>0.94509810138751671</v>
      </c>
      <c r="AB79" s="668">
        <f>SUM(AB80:AB81)</f>
        <v>732292647</v>
      </c>
      <c r="AC79" s="953">
        <f t="shared" si="1"/>
        <v>0.42718219372775407</v>
      </c>
      <c r="AD79" s="459">
        <f>SUM(AD80:AD81)</f>
        <v>981946986</v>
      </c>
      <c r="AE79" s="459">
        <f>SUM(AE80:AE81)</f>
        <v>774083690</v>
      </c>
      <c r="AF79" s="668">
        <f>SUM(AF80:AF81)</f>
        <v>774083690</v>
      </c>
      <c r="AG79" s="677">
        <f t="shared" si="70"/>
        <v>1</v>
      </c>
      <c r="AH79" s="644">
        <f>SUM(AH80:AH81)</f>
        <v>8309964524</v>
      </c>
      <c r="AI79" s="644">
        <f>SUM(AI80:AI81)</f>
        <v>3301528031.5999999</v>
      </c>
      <c r="AJ79" s="670">
        <f t="shared" si="66"/>
        <v>0.39729748810176746</v>
      </c>
      <c r="AK79" s="460"/>
      <c r="AL79" s="720" t="s">
        <v>118</v>
      </c>
      <c r="AM79" s="624"/>
      <c r="AN79" s="716"/>
      <c r="AO79" s="461"/>
      <c r="AP79" s="461"/>
    </row>
    <row r="80" spans="1:42" ht="40.5" customHeight="1" x14ac:dyDescent="0.25">
      <c r="A80" s="633" t="s">
        <v>1928</v>
      </c>
      <c r="B80" s="650" t="s">
        <v>103</v>
      </c>
      <c r="C80" s="477">
        <v>100</v>
      </c>
      <c r="D80" s="477">
        <v>100</v>
      </c>
      <c r="E80" s="477">
        <v>100</v>
      </c>
      <c r="F80" s="477">
        <v>100</v>
      </c>
      <c r="G80" s="477">
        <v>0</v>
      </c>
      <c r="H80" s="592">
        <f>IF((E80+G80)/C80&gt;=100%,100%,(E80+G80)/C80)</f>
        <v>1</v>
      </c>
      <c r="I80" s="592">
        <f>+F80/D80</f>
        <v>1</v>
      </c>
      <c r="J80" s="623" t="s">
        <v>1929</v>
      </c>
      <c r="K80" s="469"/>
      <c r="L80" s="465"/>
      <c r="M80" s="467"/>
      <c r="N80" s="444"/>
      <c r="O80" s="378"/>
      <c r="P80" s="378"/>
      <c r="Q80" s="378"/>
      <c r="R80" s="469"/>
      <c r="S80" s="429"/>
      <c r="T80" s="641">
        <v>100</v>
      </c>
      <c r="U80" s="645">
        <v>50</v>
      </c>
      <c r="V80" s="949">
        <f t="shared" ref="V80:V81" si="74">IF(U80/T80&gt;=100%,100%,U80/T80)</f>
        <v>0.5</v>
      </c>
      <c r="W80" s="954">
        <f>+Y80/$Y$79</f>
        <v>0.85812569792994875</v>
      </c>
      <c r="X80" s="592">
        <f t="shared" si="68"/>
        <v>0.85812569792994875</v>
      </c>
      <c r="Y80" s="671">
        <v>1556487183</v>
      </c>
      <c r="Z80" s="645">
        <v>1456905119</v>
      </c>
      <c r="AA80" s="672">
        <f>+Z80/Y80</f>
        <v>0.93602127592977424</v>
      </c>
      <c r="AB80" s="673">
        <v>540218133</v>
      </c>
      <c r="AC80" s="954">
        <f t="shared" si="1"/>
        <v>0.37079843152092046</v>
      </c>
      <c r="AD80" s="598">
        <f t="shared" si="4"/>
        <v>916686986</v>
      </c>
      <c r="AE80" s="598">
        <v>774083690</v>
      </c>
      <c r="AF80" s="673">
        <v>774083690</v>
      </c>
      <c r="AG80" s="675">
        <f t="shared" si="70"/>
        <v>1</v>
      </c>
      <c r="AH80" s="645">
        <v>5813737385</v>
      </c>
      <c r="AI80" s="645">
        <v>2938368624.5999999</v>
      </c>
      <c r="AJ80" s="676">
        <f t="shared" si="66"/>
        <v>0.50541818971411967</v>
      </c>
      <c r="AK80" s="427"/>
      <c r="AL80" s="623" t="s">
        <v>118</v>
      </c>
      <c r="AM80" s="623" t="s">
        <v>138</v>
      </c>
      <c r="AN80" s="717" t="s">
        <v>1809</v>
      </c>
      <c r="AO80" s="442"/>
      <c r="AP80" s="442"/>
    </row>
    <row r="81" spans="1:42" ht="40.5" customHeight="1" x14ac:dyDescent="0.25">
      <c r="A81" s="633" t="s">
        <v>1930</v>
      </c>
      <c r="B81" s="650" t="s">
        <v>103</v>
      </c>
      <c r="C81" s="477">
        <v>100</v>
      </c>
      <c r="D81" s="477">
        <v>100</v>
      </c>
      <c r="E81" s="477">
        <v>100</v>
      </c>
      <c r="F81" s="477">
        <v>65</v>
      </c>
      <c r="G81" s="477">
        <v>0</v>
      </c>
      <c r="H81" s="592">
        <f t="shared" ref="H81" si="75">IF((E81+G81)/C81&gt;=100%,100%,(E81+G81)/C81)</f>
        <v>1</v>
      </c>
      <c r="I81" s="592">
        <f>+F81/D81</f>
        <v>0.65</v>
      </c>
      <c r="J81" s="623" t="s">
        <v>1931</v>
      </c>
      <c r="K81" s="469"/>
      <c r="L81" s="465"/>
      <c r="M81" s="467"/>
      <c r="N81" s="444"/>
      <c r="O81" s="378"/>
      <c r="P81" s="378"/>
      <c r="Q81" s="378"/>
      <c r="R81" s="469"/>
      <c r="S81" s="428"/>
      <c r="T81" s="641">
        <v>100</v>
      </c>
      <c r="U81" s="645">
        <v>41.25</v>
      </c>
      <c r="V81" s="949">
        <f t="shared" si="74"/>
        <v>0.41249999999999998</v>
      </c>
      <c r="W81" s="954">
        <f>+Y81/$Y$79</f>
        <v>0.14187430207005125</v>
      </c>
      <c r="X81" s="592">
        <f t="shared" si="68"/>
        <v>0.14187430207005125</v>
      </c>
      <c r="Y81" s="650">
        <v>257334716</v>
      </c>
      <c r="Z81" s="641">
        <v>257334514</v>
      </c>
      <c r="AA81" s="672">
        <f t="shared" ref="AA81" si="76">+Z81/Y81</f>
        <v>0.99999921503012446</v>
      </c>
      <c r="AB81" s="673">
        <v>192074514</v>
      </c>
      <c r="AC81" s="954">
        <f t="shared" si="1"/>
        <v>0.74640012726780991</v>
      </c>
      <c r="AD81" s="598">
        <f t="shared" si="4"/>
        <v>65260000</v>
      </c>
      <c r="AE81" s="598">
        <v>0</v>
      </c>
      <c r="AF81" s="673">
        <v>0</v>
      </c>
      <c r="AG81" s="675"/>
      <c r="AH81" s="641">
        <v>2496227139</v>
      </c>
      <c r="AI81" s="645">
        <v>363159407</v>
      </c>
      <c r="AJ81" s="676">
        <f t="shared" si="66"/>
        <v>0.14548331813485663</v>
      </c>
      <c r="AK81" s="427"/>
      <c r="AL81" s="623" t="s">
        <v>118</v>
      </c>
      <c r="AM81" s="723"/>
      <c r="AN81" s="717" t="s">
        <v>1809</v>
      </c>
      <c r="AO81" s="442"/>
      <c r="AP81" s="442"/>
    </row>
    <row r="82" spans="1:42" ht="40.5" customHeight="1" x14ac:dyDescent="0.25">
      <c r="A82" s="631" t="s">
        <v>1932</v>
      </c>
      <c r="B82" s="651"/>
      <c r="C82" s="599"/>
      <c r="D82" s="599"/>
      <c r="E82" s="599"/>
      <c r="F82" s="599"/>
      <c r="G82" s="599"/>
      <c r="H82" s="591">
        <f>+(H83*W83)+(H84*W84)</f>
        <v>1</v>
      </c>
      <c r="I82" s="591">
        <f>AVERAGE(I83:I84)</f>
        <v>1</v>
      </c>
      <c r="J82" s="624"/>
      <c r="K82" s="479"/>
      <c r="L82" s="479"/>
      <c r="M82" s="458"/>
      <c r="N82" s="458"/>
      <c r="O82" s="479"/>
      <c r="P82" s="479"/>
      <c r="Q82" s="479"/>
      <c r="R82" s="479"/>
      <c r="S82" s="600"/>
      <c r="T82" s="643"/>
      <c r="U82" s="644"/>
      <c r="V82" s="948">
        <f>+(V83*W83)+(V84*W84)</f>
        <v>0.45846969696969697</v>
      </c>
      <c r="W82" s="953">
        <f>+Y82/Y75</f>
        <v>5.2376049359207963E-2</v>
      </c>
      <c r="X82" s="591">
        <f t="shared" si="68"/>
        <v>5.2376049359207963E-2</v>
      </c>
      <c r="Y82" s="666">
        <f>SUM(Y83:Y84)</f>
        <v>330000000</v>
      </c>
      <c r="Z82" s="666">
        <f>SUM(Z83:Z84)</f>
        <v>325890325</v>
      </c>
      <c r="AA82" s="667">
        <f>+Z82/Y82</f>
        <v>0.98754643939393938</v>
      </c>
      <c r="AB82" s="668">
        <f>SUM(AB83:AB84)</f>
        <v>188460278</v>
      </c>
      <c r="AC82" s="953">
        <f t="shared" si="1"/>
        <v>0.57829356548096356</v>
      </c>
      <c r="AD82" s="459">
        <f>SUM(AD83:AD84)</f>
        <v>137430047</v>
      </c>
      <c r="AE82" s="459">
        <f>SUM(AE83:AE84)</f>
        <v>87850000</v>
      </c>
      <c r="AF82" s="668">
        <f>SUM(AF83:AF84)</f>
        <v>87850000</v>
      </c>
      <c r="AG82" s="677">
        <f t="shared" si="70"/>
        <v>1</v>
      </c>
      <c r="AH82" s="644">
        <f>SUM(AH83:AH84)</f>
        <v>1116047888.5999999</v>
      </c>
      <c r="AI82" s="644">
        <f>SUM(AI83:AI84)</f>
        <v>518457525</v>
      </c>
      <c r="AJ82" s="670">
        <f t="shared" si="66"/>
        <v>0.46454774055472375</v>
      </c>
      <c r="AK82" s="460"/>
      <c r="AL82" s="720" t="s">
        <v>118</v>
      </c>
      <c r="AM82" s="624"/>
      <c r="AN82" s="716"/>
      <c r="AO82" s="461"/>
      <c r="AP82" s="461"/>
    </row>
    <row r="83" spans="1:42" ht="40.5" customHeight="1" x14ac:dyDescent="0.25">
      <c r="A83" s="633" t="s">
        <v>1933</v>
      </c>
      <c r="B83" s="650" t="s">
        <v>1833</v>
      </c>
      <c r="C83" s="477">
        <v>5</v>
      </c>
      <c r="D83" s="477">
        <v>5</v>
      </c>
      <c r="E83" s="477">
        <v>5</v>
      </c>
      <c r="F83" s="477">
        <v>16</v>
      </c>
      <c r="G83" s="477">
        <v>0</v>
      </c>
      <c r="H83" s="592">
        <f>IF((E83+G83)/C83&gt;=100%,100%,(E83+G83)/C83)</f>
        <v>1</v>
      </c>
      <c r="I83" s="592">
        <v>1</v>
      </c>
      <c r="J83" s="623" t="s">
        <v>1934</v>
      </c>
      <c r="K83" s="469"/>
      <c r="L83" s="465"/>
      <c r="M83" s="467"/>
      <c r="N83" s="444"/>
      <c r="O83" s="378"/>
      <c r="P83" s="378"/>
      <c r="Q83" s="378"/>
      <c r="R83" s="469"/>
      <c r="S83" s="429"/>
      <c r="T83" s="641">
        <v>20</v>
      </c>
      <c r="U83" s="645">
        <v>10</v>
      </c>
      <c r="V83" s="949">
        <f t="shared" ref="V83:V84" si="77">IF(U83/T83&gt;=100%,100%,U83/T83)</f>
        <v>0.5</v>
      </c>
      <c r="W83" s="954">
        <f>+Y83/$Y$82</f>
        <v>0.83387878787878789</v>
      </c>
      <c r="X83" s="592">
        <f t="shared" si="68"/>
        <v>0.83387878787878789</v>
      </c>
      <c r="Y83" s="671">
        <v>275180000</v>
      </c>
      <c r="Z83" s="645">
        <v>274860092</v>
      </c>
      <c r="AA83" s="672">
        <f>+Z83/Y83</f>
        <v>0.99883745911766841</v>
      </c>
      <c r="AB83" s="673">
        <v>137430045</v>
      </c>
      <c r="AC83" s="954">
        <f t="shared" si="1"/>
        <v>0.49999999636178538</v>
      </c>
      <c r="AD83" s="598">
        <f t="shared" si="4"/>
        <v>137430047</v>
      </c>
      <c r="AE83" s="598">
        <v>87850000</v>
      </c>
      <c r="AF83" s="673">
        <v>87850000</v>
      </c>
      <c r="AG83" s="675">
        <f t="shared" si="70"/>
        <v>1</v>
      </c>
      <c r="AH83" s="645">
        <v>944742988.60000002</v>
      </c>
      <c r="AI83" s="645">
        <v>467427292</v>
      </c>
      <c r="AJ83" s="676">
        <f t="shared" si="66"/>
        <v>0.49476661657227355</v>
      </c>
      <c r="AK83" s="427"/>
      <c r="AL83" s="717" t="s">
        <v>118</v>
      </c>
      <c r="AM83" s="724"/>
      <c r="AN83" s="718" t="s">
        <v>1935</v>
      </c>
      <c r="AO83" s="442"/>
      <c r="AP83" s="442"/>
    </row>
    <row r="84" spans="1:42" ht="40.5" customHeight="1" thickBot="1" x14ac:dyDescent="0.3">
      <c r="A84" s="633" t="s">
        <v>1926</v>
      </c>
      <c r="B84" s="650" t="s">
        <v>1811</v>
      </c>
      <c r="C84" s="477">
        <v>1</v>
      </c>
      <c r="D84" s="477">
        <v>1</v>
      </c>
      <c r="E84" s="613">
        <v>1</v>
      </c>
      <c r="F84" s="613">
        <v>1</v>
      </c>
      <c r="G84" s="613">
        <v>0</v>
      </c>
      <c r="H84" s="592">
        <f t="shared" ref="H84" si="78">IF((E84+G84)/C84&gt;=100%,100%,(E84+G84)/C84)</f>
        <v>1</v>
      </c>
      <c r="I84" s="592">
        <f>+F84/D84</f>
        <v>1</v>
      </c>
      <c r="J84" s="623" t="s">
        <v>1812</v>
      </c>
      <c r="K84" s="469"/>
      <c r="L84" s="465"/>
      <c r="M84" s="467"/>
      <c r="N84" s="444"/>
      <c r="O84" s="378"/>
      <c r="P84" s="378"/>
      <c r="Q84" s="378"/>
      <c r="R84" s="469"/>
      <c r="S84" s="428"/>
      <c r="T84" s="641">
        <v>1</v>
      </c>
      <c r="U84" s="645">
        <v>0.25</v>
      </c>
      <c r="V84" s="949">
        <f t="shared" si="77"/>
        <v>0.25</v>
      </c>
      <c r="W84" s="954">
        <f>+Y84/$Y$82</f>
        <v>0.16612121212121211</v>
      </c>
      <c r="X84" s="592">
        <f t="shared" si="68"/>
        <v>0.16612121212121211</v>
      </c>
      <c r="Y84" s="693">
        <v>54820000</v>
      </c>
      <c r="Z84" s="641">
        <v>51030233</v>
      </c>
      <c r="AA84" s="672">
        <f t="shared" ref="AA84:AA98" si="79">+Z84/Y84</f>
        <v>0.93086889821233132</v>
      </c>
      <c r="AB84" s="673">
        <v>51030233</v>
      </c>
      <c r="AC84" s="954">
        <f t="shared" si="1"/>
        <v>1</v>
      </c>
      <c r="AD84" s="598">
        <f t="shared" si="4"/>
        <v>0</v>
      </c>
      <c r="AE84" s="434">
        <v>0</v>
      </c>
      <c r="AF84" s="674">
        <v>0</v>
      </c>
      <c r="AG84" s="675"/>
      <c r="AH84" s="641">
        <v>171304900</v>
      </c>
      <c r="AI84" s="645">
        <v>51030233</v>
      </c>
      <c r="AJ84" s="676">
        <f t="shared" si="66"/>
        <v>0.29789126288856888</v>
      </c>
      <c r="AK84" s="427"/>
      <c r="AL84" s="717" t="s">
        <v>118</v>
      </c>
      <c r="AM84" s="719"/>
      <c r="AN84" s="717" t="s">
        <v>1936</v>
      </c>
      <c r="AO84" s="442"/>
      <c r="AP84" s="442"/>
    </row>
    <row r="85" spans="1:42" ht="51.75" customHeight="1" thickBot="1" x14ac:dyDescent="0.3">
      <c r="A85" s="631" t="s">
        <v>1937</v>
      </c>
      <c r="B85" s="651"/>
      <c r="C85" s="599"/>
      <c r="D85" s="599"/>
      <c r="E85" s="599"/>
      <c r="F85" s="599"/>
      <c r="G85" s="599"/>
      <c r="H85" s="591"/>
      <c r="I85" s="953">
        <f>AVERAGE(I86)</f>
        <v>0.38</v>
      </c>
      <c r="J85" s="624"/>
      <c r="K85" s="479"/>
      <c r="L85" s="479"/>
      <c r="M85" s="458"/>
      <c r="N85" s="458"/>
      <c r="O85" s="479"/>
      <c r="P85" s="479"/>
      <c r="Q85" s="479"/>
      <c r="R85" s="479"/>
      <c r="S85" s="600"/>
      <c r="T85" s="643"/>
      <c r="U85" s="644"/>
      <c r="V85" s="948">
        <f>+(V86*W86)</f>
        <v>0.38</v>
      </c>
      <c r="W85" s="953">
        <f>+Y85/Y75</f>
        <v>0.62322199233554132</v>
      </c>
      <c r="X85" s="591">
        <f t="shared" si="68"/>
        <v>0.62322199233554132</v>
      </c>
      <c r="Y85" s="694">
        <f>+Y86</f>
        <v>3926666100</v>
      </c>
      <c r="Z85" s="666">
        <f>+Z86</f>
        <v>3926666100</v>
      </c>
      <c r="AA85" s="667">
        <f>+Z85/Y85</f>
        <v>1</v>
      </c>
      <c r="AB85" s="668">
        <f>SUM(AB86)</f>
        <v>1489953841</v>
      </c>
      <c r="AC85" s="953">
        <f t="shared" ref="AC85:AC98" si="80">+AB85/Z85</f>
        <v>0.37944500577729284</v>
      </c>
      <c r="AD85" s="459">
        <f>SUM(AD86)</f>
        <v>0</v>
      </c>
      <c r="AE85" s="459">
        <f>+AE86</f>
        <v>0</v>
      </c>
      <c r="AF85" s="668">
        <f>+AF86</f>
        <v>0</v>
      </c>
      <c r="AG85" s="677"/>
      <c r="AH85" s="644">
        <f>SUM(AH86)</f>
        <v>3926666100</v>
      </c>
      <c r="AI85" s="644">
        <f>SUM(AI86)</f>
        <v>3926666100</v>
      </c>
      <c r="AJ85" s="670">
        <f t="shared" si="66"/>
        <v>1</v>
      </c>
      <c r="AK85" s="460"/>
      <c r="AL85" s="720" t="s">
        <v>118</v>
      </c>
      <c r="AM85" s="624"/>
      <c r="AN85" s="716"/>
      <c r="AO85" s="461"/>
      <c r="AP85" s="461"/>
    </row>
    <row r="86" spans="1:42" ht="40.5" customHeight="1" thickBot="1" x14ac:dyDescent="0.3">
      <c r="A86" s="633" t="s">
        <v>1938</v>
      </c>
      <c r="B86" s="650" t="s">
        <v>1833</v>
      </c>
      <c r="C86" s="477">
        <v>0</v>
      </c>
      <c r="D86" s="477">
        <v>1</v>
      </c>
      <c r="E86" s="477">
        <v>0</v>
      </c>
      <c r="F86" s="943">
        <v>0.38</v>
      </c>
      <c r="G86" s="477">
        <v>0</v>
      </c>
      <c r="H86" s="601"/>
      <c r="I86" s="944">
        <f>+F86/D86</f>
        <v>0.38</v>
      </c>
      <c r="J86" s="623" t="s">
        <v>1939</v>
      </c>
      <c r="K86" s="469"/>
      <c r="L86" s="465"/>
      <c r="M86" s="467"/>
      <c r="N86" s="444"/>
      <c r="O86" s="378"/>
      <c r="P86" s="378"/>
      <c r="Q86" s="378"/>
      <c r="R86" s="469"/>
      <c r="S86" s="429"/>
      <c r="T86" s="641">
        <v>1</v>
      </c>
      <c r="U86" s="945">
        <v>0.38</v>
      </c>
      <c r="V86" s="950">
        <f t="shared" ref="V86" si="81">IF(U86/T86&gt;=100%,100%,U86/T86)</f>
        <v>0.38</v>
      </c>
      <c r="W86" s="954">
        <v>1</v>
      </c>
      <c r="X86" s="592">
        <v>1</v>
      </c>
      <c r="Y86" s="695">
        <v>3926666100</v>
      </c>
      <c r="Z86" s="645">
        <v>3926666100</v>
      </c>
      <c r="AA86" s="672">
        <f>+Z86/Y86</f>
        <v>1</v>
      </c>
      <c r="AB86" s="673">
        <v>1489953841</v>
      </c>
      <c r="AC86" s="954">
        <f t="shared" si="80"/>
        <v>0.37944500577729284</v>
      </c>
      <c r="AD86" s="598"/>
      <c r="AE86" s="434">
        <v>0</v>
      </c>
      <c r="AF86" s="674">
        <v>0</v>
      </c>
      <c r="AG86" s="675"/>
      <c r="AH86" s="645">
        <v>3926666100</v>
      </c>
      <c r="AI86" s="645">
        <v>3926666100</v>
      </c>
      <c r="AJ86" s="676">
        <f t="shared" si="66"/>
        <v>1</v>
      </c>
      <c r="AK86" s="427"/>
      <c r="AL86" s="623" t="s">
        <v>118</v>
      </c>
      <c r="AM86" s="623" t="s">
        <v>138</v>
      </c>
      <c r="AN86" s="717" t="s">
        <v>1809</v>
      </c>
      <c r="AO86" s="442"/>
      <c r="AP86" s="442"/>
    </row>
    <row r="87" spans="1:42" ht="40.5" customHeight="1" thickBot="1" x14ac:dyDescent="0.3">
      <c r="A87" s="630" t="s">
        <v>1940</v>
      </c>
      <c r="B87" s="655"/>
      <c r="C87" s="605"/>
      <c r="D87" s="605"/>
      <c r="E87" s="605"/>
      <c r="F87" s="605"/>
      <c r="G87" s="605"/>
      <c r="H87" s="589">
        <f>+(H88*W88)</f>
        <v>0.99999999999999989</v>
      </c>
      <c r="I87" s="589">
        <f>AVERAGE(I88)</f>
        <v>0.95500000000000007</v>
      </c>
      <c r="J87" s="626"/>
      <c r="K87" s="478"/>
      <c r="L87" s="606"/>
      <c r="M87" s="606"/>
      <c r="N87" s="606"/>
      <c r="O87" s="478"/>
      <c r="P87" s="478"/>
      <c r="Q87" s="478"/>
      <c r="R87" s="607"/>
      <c r="S87" s="608"/>
      <c r="T87" s="646"/>
      <c r="U87" s="647"/>
      <c r="V87" s="947">
        <f>+(V88*W88)</f>
        <v>0.49999999999999994</v>
      </c>
      <c r="W87" s="952">
        <f>+Y87/$Y$99</f>
        <v>3.1286356233310476E-2</v>
      </c>
      <c r="X87" s="589">
        <f>+W87</f>
        <v>3.1286356233310476E-2</v>
      </c>
      <c r="Y87" s="696">
        <f>+Y88</f>
        <v>1094138303.4000001</v>
      </c>
      <c r="Z87" s="655">
        <f>+Z88</f>
        <v>1017042452</v>
      </c>
      <c r="AA87" s="662">
        <f t="shared" si="79"/>
        <v>0.92953738009132192</v>
      </c>
      <c r="AB87" s="663">
        <f>+AB88</f>
        <v>704422588</v>
      </c>
      <c r="AC87" s="952">
        <f t="shared" si="80"/>
        <v>0.69261866760307067</v>
      </c>
      <c r="AD87" s="452">
        <f>+AD88</f>
        <v>312619864</v>
      </c>
      <c r="AE87" s="452">
        <f>+AE88</f>
        <v>382844963</v>
      </c>
      <c r="AF87" s="663">
        <f>+AF88</f>
        <v>382844963</v>
      </c>
      <c r="AG87" s="664">
        <f t="shared" si="70"/>
        <v>1</v>
      </c>
      <c r="AH87" s="647">
        <f>+AH88</f>
        <v>3706075735.0936999</v>
      </c>
      <c r="AI87" s="647">
        <f>+AI88</f>
        <v>1729012433.372</v>
      </c>
      <c r="AJ87" s="664">
        <f t="shared" si="66"/>
        <v>0.46653456565918927</v>
      </c>
      <c r="AK87" s="590"/>
      <c r="AL87" s="732" t="s">
        <v>124</v>
      </c>
      <c r="AM87" s="732"/>
      <c r="AN87" s="732"/>
      <c r="AO87" s="614"/>
      <c r="AP87" s="614"/>
    </row>
    <row r="88" spans="1:42" ht="40.5" customHeight="1" thickBot="1" x14ac:dyDescent="0.3">
      <c r="A88" s="631" t="s">
        <v>1941</v>
      </c>
      <c r="B88" s="651"/>
      <c r="C88" s="599"/>
      <c r="D88" s="599"/>
      <c r="E88" s="599"/>
      <c r="F88" s="599"/>
      <c r="G88" s="599"/>
      <c r="H88" s="591">
        <f>+(H89*W89)+(H90*W90)</f>
        <v>0.99999999999999989</v>
      </c>
      <c r="I88" s="591">
        <f>AVERAGE(I89:I90)</f>
        <v>0.95500000000000007</v>
      </c>
      <c r="J88" s="624"/>
      <c r="K88" s="479"/>
      <c r="L88" s="610"/>
      <c r="M88" s="610"/>
      <c r="N88" s="610"/>
      <c r="O88" s="479"/>
      <c r="P88" s="479"/>
      <c r="Q88" s="479"/>
      <c r="R88" s="611"/>
      <c r="S88" s="612"/>
      <c r="T88" s="643"/>
      <c r="U88" s="644"/>
      <c r="V88" s="948">
        <f>+(V89*W89)+(V90*W90)</f>
        <v>0.49999999999999994</v>
      </c>
      <c r="W88" s="953">
        <v>1</v>
      </c>
      <c r="X88" s="591">
        <v>1</v>
      </c>
      <c r="Y88" s="694">
        <f>SUM(Y89:Y90)</f>
        <v>1094138303.4000001</v>
      </c>
      <c r="Z88" s="651">
        <f>SUM(Z89:Z90)</f>
        <v>1017042452</v>
      </c>
      <c r="AA88" s="667">
        <f t="shared" si="79"/>
        <v>0.92953738009132192</v>
      </c>
      <c r="AB88" s="668">
        <f>SUM(AB89:AB90)</f>
        <v>704422588</v>
      </c>
      <c r="AC88" s="953">
        <f t="shared" si="80"/>
        <v>0.69261866760307067</v>
      </c>
      <c r="AD88" s="459">
        <f>SUM(AD89:AD90)</f>
        <v>312619864</v>
      </c>
      <c r="AE88" s="459">
        <f>SUM(AE89:AE90)</f>
        <v>382844963</v>
      </c>
      <c r="AF88" s="668">
        <f>SUM(AF89:AF90)</f>
        <v>382844963</v>
      </c>
      <c r="AG88" s="677">
        <f t="shared" si="70"/>
        <v>1</v>
      </c>
      <c r="AH88" s="697">
        <f>SUM(AH89:AH90)</f>
        <v>3706075735.0936999</v>
      </c>
      <c r="AI88" s="697">
        <f>SUM(AI89:AI90)</f>
        <v>1729012433.372</v>
      </c>
      <c r="AJ88" s="698">
        <f t="shared" si="66"/>
        <v>0.46653456565918927</v>
      </c>
      <c r="AK88" s="615"/>
      <c r="AL88" s="733" t="s">
        <v>124</v>
      </c>
      <c r="AM88" s="734"/>
      <c r="AN88" s="735"/>
      <c r="AO88" s="616"/>
      <c r="AP88" s="616"/>
    </row>
    <row r="89" spans="1:42" ht="40.5" customHeight="1" x14ac:dyDescent="0.25">
      <c r="A89" s="632" t="s">
        <v>1942</v>
      </c>
      <c r="B89" s="650" t="s">
        <v>103</v>
      </c>
      <c r="C89" s="477">
        <v>100</v>
      </c>
      <c r="D89" s="477">
        <v>100</v>
      </c>
      <c r="E89" s="477">
        <v>100</v>
      </c>
      <c r="F89" s="477">
        <v>92</v>
      </c>
      <c r="G89" s="477">
        <v>0</v>
      </c>
      <c r="H89" s="592">
        <f>IF((E89+G89)/C89&gt;=100%,100%,(E89+G89)/C89)</f>
        <v>1</v>
      </c>
      <c r="I89" s="592">
        <f>+F89/D89</f>
        <v>0.92</v>
      </c>
      <c r="J89" s="623" t="s">
        <v>1943</v>
      </c>
      <c r="K89" s="469"/>
      <c r="L89" s="465"/>
      <c r="M89" s="467"/>
      <c r="N89" s="444"/>
      <c r="O89" s="378"/>
      <c r="P89" s="378"/>
      <c r="Q89" s="378"/>
      <c r="R89" s="469"/>
      <c r="S89" s="428"/>
      <c r="T89" s="641">
        <v>100</v>
      </c>
      <c r="U89" s="645">
        <v>50</v>
      </c>
      <c r="V89" s="949">
        <f t="shared" ref="V89" si="82">IF(U89/T89&gt;=100%,100%,U89/T89)</f>
        <v>0.5</v>
      </c>
      <c r="W89" s="954">
        <f>+Y89/$Y$88</f>
        <v>0.8759159362412281</v>
      </c>
      <c r="X89" s="592">
        <f>+W89</f>
        <v>0.8759159362412281</v>
      </c>
      <c r="Y89" s="689">
        <v>958373176.39999998</v>
      </c>
      <c r="Z89" s="641">
        <v>882425344</v>
      </c>
      <c r="AA89" s="672">
        <f t="shared" si="79"/>
        <v>0.92075338263818296</v>
      </c>
      <c r="AB89" s="673">
        <v>569805480</v>
      </c>
      <c r="AC89" s="954">
        <f t="shared" si="80"/>
        <v>0.64572655791717604</v>
      </c>
      <c r="AD89" s="598">
        <f t="shared" ref="AD89:AD90" si="83">+Z89-AB89</f>
        <v>312619864</v>
      </c>
      <c r="AE89" s="598">
        <v>382844963</v>
      </c>
      <c r="AF89" s="673">
        <v>382844963</v>
      </c>
      <c r="AG89" s="675">
        <f t="shared" si="70"/>
        <v>1</v>
      </c>
      <c r="AH89" s="641">
        <v>3399776435.0936999</v>
      </c>
      <c r="AI89" s="645">
        <v>1568832425.372</v>
      </c>
      <c r="AJ89" s="676">
        <f t="shared" si="66"/>
        <v>0.46145164404869521</v>
      </c>
      <c r="AK89" s="427"/>
      <c r="AL89" s="623" t="s">
        <v>124</v>
      </c>
      <c r="AM89" s="623" t="s">
        <v>146</v>
      </c>
      <c r="AN89" s="717" t="s">
        <v>1944</v>
      </c>
      <c r="AO89" s="442"/>
      <c r="AP89" s="442"/>
    </row>
    <row r="90" spans="1:42" ht="40.5" customHeight="1" x14ac:dyDescent="0.25">
      <c r="A90" s="633" t="s">
        <v>1926</v>
      </c>
      <c r="B90" s="650" t="s">
        <v>1811</v>
      </c>
      <c r="C90" s="477">
        <v>1</v>
      </c>
      <c r="D90" s="477">
        <v>1</v>
      </c>
      <c r="E90" s="477">
        <v>1</v>
      </c>
      <c r="F90" s="477">
        <v>0.99</v>
      </c>
      <c r="G90" s="477">
        <v>0</v>
      </c>
      <c r="H90" s="592">
        <f t="shared" ref="H90" si="84">IF((E90+G90)/C90&gt;=100%,100%,(E90+G90)/C90)</f>
        <v>1</v>
      </c>
      <c r="I90" s="592">
        <f>+F90/D90</f>
        <v>0.99</v>
      </c>
      <c r="J90" s="623" t="s">
        <v>1812</v>
      </c>
      <c r="K90" s="469"/>
      <c r="L90" s="465"/>
      <c r="M90" s="467"/>
      <c r="N90" s="444"/>
      <c r="O90" s="378"/>
      <c r="P90" s="378"/>
      <c r="Q90" s="378"/>
      <c r="R90" s="469"/>
      <c r="S90" s="428"/>
      <c r="T90" s="641">
        <v>1</v>
      </c>
      <c r="U90" s="642">
        <v>0.5</v>
      </c>
      <c r="V90" s="949">
        <f>IF(U90/T90&gt;=100%,100%,U90/T90)</f>
        <v>0.5</v>
      </c>
      <c r="W90" s="954">
        <f>+Y90/$Y$88</f>
        <v>0.12408406375877179</v>
      </c>
      <c r="X90" s="592">
        <f>+W90</f>
        <v>0.12408406375877179</v>
      </c>
      <c r="Y90" s="650">
        <v>135765127</v>
      </c>
      <c r="Z90" s="641">
        <v>134617108</v>
      </c>
      <c r="AA90" s="672">
        <f t="shared" si="79"/>
        <v>0.99154408038818398</v>
      </c>
      <c r="AB90" s="673">
        <v>134617108</v>
      </c>
      <c r="AC90" s="954">
        <f t="shared" si="80"/>
        <v>1</v>
      </c>
      <c r="AD90" s="598">
        <f t="shared" si="83"/>
        <v>0</v>
      </c>
      <c r="AE90" s="598">
        <v>0</v>
      </c>
      <c r="AF90" s="673">
        <v>0</v>
      </c>
      <c r="AG90" s="675"/>
      <c r="AH90" s="641">
        <v>306299300</v>
      </c>
      <c r="AI90" s="645">
        <v>160180008</v>
      </c>
      <c r="AJ90" s="676">
        <f t="shared" si="66"/>
        <v>0.52295257612407209</v>
      </c>
      <c r="AK90" s="427"/>
      <c r="AL90" s="717" t="s">
        <v>124</v>
      </c>
      <c r="AM90" s="724"/>
      <c r="AN90" s="718" t="s">
        <v>1944</v>
      </c>
      <c r="AO90" s="442"/>
      <c r="AP90" s="442"/>
    </row>
    <row r="91" spans="1:42" ht="40.5" customHeight="1" x14ac:dyDescent="0.25">
      <c r="A91" s="630" t="s">
        <v>1945</v>
      </c>
      <c r="B91" s="655"/>
      <c r="C91" s="605"/>
      <c r="D91" s="605"/>
      <c r="E91" s="605"/>
      <c r="F91" s="605"/>
      <c r="G91" s="605"/>
      <c r="H91" s="589">
        <f>+(H92*W92)</f>
        <v>1</v>
      </c>
      <c r="I91" s="589">
        <f>AVERAGE(I92)</f>
        <v>0.85555555555555562</v>
      </c>
      <c r="J91" s="626"/>
      <c r="K91" s="478"/>
      <c r="L91" s="606"/>
      <c r="M91" s="606"/>
      <c r="N91" s="606"/>
      <c r="O91" s="478"/>
      <c r="P91" s="478"/>
      <c r="Q91" s="478"/>
      <c r="R91" s="607"/>
      <c r="S91" s="608"/>
      <c r="T91" s="646"/>
      <c r="U91" s="647"/>
      <c r="V91" s="947">
        <f>+(V92*W92)</f>
        <v>0.40698763506097663</v>
      </c>
      <c r="W91" s="952">
        <f>+Y91/$Y$99</f>
        <v>7.5760348992597079E-2</v>
      </c>
      <c r="X91" s="589">
        <f>+W91</f>
        <v>7.5760348992597079E-2</v>
      </c>
      <c r="Y91" s="655">
        <f>+Y92</f>
        <v>2649471197.4000001</v>
      </c>
      <c r="Z91" s="646">
        <f>+Z92</f>
        <v>2614659705.4000001</v>
      </c>
      <c r="AA91" s="662">
        <f t="shared" si="79"/>
        <v>0.98686096605459928</v>
      </c>
      <c r="AB91" s="663">
        <f>+AB92</f>
        <v>1350356761.7599998</v>
      </c>
      <c r="AC91" s="952">
        <f t="shared" si="80"/>
        <v>0.51645602636975552</v>
      </c>
      <c r="AD91" s="452">
        <f>+AD92</f>
        <v>1264302943.6400001</v>
      </c>
      <c r="AE91" s="452">
        <f>+AE92</f>
        <v>140014110</v>
      </c>
      <c r="AF91" s="663">
        <f>+AF92</f>
        <v>133500052</v>
      </c>
      <c r="AG91" s="664">
        <f t="shared" ref="AG91:AG92" si="85">+AF91/AE91</f>
        <v>0.95347570327019182</v>
      </c>
      <c r="AH91" s="663">
        <f>+AH92</f>
        <v>5710992669.2600002</v>
      </c>
      <c r="AI91" s="663">
        <f>+AI92</f>
        <v>3428666985.0679998</v>
      </c>
      <c r="AJ91" s="686">
        <f t="shared" si="66"/>
        <v>0.60036270113305334</v>
      </c>
      <c r="AK91" s="452"/>
      <c r="AL91" s="729" t="s">
        <v>126</v>
      </c>
      <c r="AM91" s="736"/>
      <c r="AN91" s="736"/>
      <c r="AO91" s="452"/>
      <c r="AP91" s="701"/>
    </row>
    <row r="92" spans="1:42" ht="40.5" customHeight="1" x14ac:dyDescent="0.25">
      <c r="A92" s="631" t="s">
        <v>1946</v>
      </c>
      <c r="B92" s="651"/>
      <c r="C92" s="599"/>
      <c r="D92" s="599"/>
      <c r="E92" s="599"/>
      <c r="F92" s="599"/>
      <c r="G92" s="599"/>
      <c r="H92" s="591">
        <f>+(H93*W93)+(H94*W94)+(H95*W95)+(H96*W96)+(H97*W97)+(H98*W98)</f>
        <v>1</v>
      </c>
      <c r="I92" s="591">
        <f>AVERAGE(I93:I98)</f>
        <v>0.85555555555555562</v>
      </c>
      <c r="J92" s="628"/>
      <c r="K92" s="591">
        <f t="shared" ref="K92:S92" si="86">+(K93*Z93)+(K94*Z94)+(K95*Z95)+(K96*Z96)*(K97*Z97)+(K98*Z98)</f>
        <v>0</v>
      </c>
      <c r="L92" s="591">
        <f t="shared" si="86"/>
        <v>0</v>
      </c>
      <c r="M92" s="591">
        <f t="shared" si="86"/>
        <v>0</v>
      </c>
      <c r="N92" s="591">
        <f t="shared" si="86"/>
        <v>0</v>
      </c>
      <c r="O92" s="591">
        <f t="shared" si="86"/>
        <v>0</v>
      </c>
      <c r="P92" s="591">
        <f t="shared" si="86"/>
        <v>0</v>
      </c>
      <c r="Q92" s="591">
        <f t="shared" si="86"/>
        <v>0</v>
      </c>
      <c r="R92" s="591">
        <f t="shared" si="86"/>
        <v>0</v>
      </c>
      <c r="S92" s="591">
        <f t="shared" si="86"/>
        <v>0</v>
      </c>
      <c r="T92" s="591"/>
      <c r="U92" s="591"/>
      <c r="V92" s="591">
        <f>+(V93*W93)+(V94*W94)+(V95*W95)+(V96*W96)+(V97*W97)+(V98*W98)</f>
        <v>0.40698763506097663</v>
      </c>
      <c r="W92" s="953">
        <v>1</v>
      </c>
      <c r="X92" s="591">
        <v>1</v>
      </c>
      <c r="Y92" s="651">
        <f>SUM(Y93:Y98)</f>
        <v>2649471197.4000001</v>
      </c>
      <c r="Z92" s="643">
        <f>SUM(Z93:Z98)</f>
        <v>2614659705.4000001</v>
      </c>
      <c r="AA92" s="667">
        <f t="shared" si="79"/>
        <v>0.98686096605459928</v>
      </c>
      <c r="AB92" s="668">
        <f>SUM(AB93:AB98)</f>
        <v>1350356761.7599998</v>
      </c>
      <c r="AC92" s="953">
        <f t="shared" si="80"/>
        <v>0.51645602636975552</v>
      </c>
      <c r="AD92" s="459">
        <f>SUM(AD93:AD98)</f>
        <v>1264302943.6400001</v>
      </c>
      <c r="AE92" s="459">
        <f>SUM(AE93:AE98)</f>
        <v>140014110</v>
      </c>
      <c r="AF92" s="668">
        <f>SUM(AF93:AF98)</f>
        <v>133500052</v>
      </c>
      <c r="AG92" s="677">
        <f t="shared" si="85"/>
        <v>0.95347570327019182</v>
      </c>
      <c r="AH92" s="643">
        <f>SUM(AH93:AH98)</f>
        <v>5710992669.2600002</v>
      </c>
      <c r="AI92" s="643">
        <f>SUM(AI93:AI98)</f>
        <v>3428666985.0679998</v>
      </c>
      <c r="AJ92" s="670">
        <f t="shared" si="66"/>
        <v>0.60036270113305334</v>
      </c>
      <c r="AK92" s="460"/>
      <c r="AL92" s="737" t="s">
        <v>126</v>
      </c>
      <c r="AM92" s="738"/>
      <c r="AN92" s="738"/>
      <c r="AO92" s="459"/>
      <c r="AP92" s="702"/>
    </row>
    <row r="93" spans="1:42" ht="68.25" customHeight="1" x14ac:dyDescent="0.25">
      <c r="A93" s="633" t="s">
        <v>1947</v>
      </c>
      <c r="B93" s="650" t="s">
        <v>103</v>
      </c>
      <c r="C93" s="477">
        <v>25</v>
      </c>
      <c r="D93" s="477">
        <v>50</v>
      </c>
      <c r="E93" s="477">
        <v>25</v>
      </c>
      <c r="F93" s="477">
        <v>50</v>
      </c>
      <c r="G93" s="477">
        <v>0</v>
      </c>
      <c r="H93" s="592">
        <f t="shared" ref="H93:H98" si="87">IF((E93+G93)/C93&gt;=100%,100%,(E93+G93)/C93)</f>
        <v>1</v>
      </c>
      <c r="I93" s="592">
        <f>+F93/D93</f>
        <v>1</v>
      </c>
      <c r="J93" s="623" t="s">
        <v>1948</v>
      </c>
      <c r="K93" s="469"/>
      <c r="L93" s="465"/>
      <c r="M93" s="467"/>
      <c r="N93" s="444"/>
      <c r="O93" s="378"/>
      <c r="P93" s="378"/>
      <c r="Q93" s="378"/>
      <c r="R93" s="469"/>
      <c r="S93" s="428"/>
      <c r="T93" s="641">
        <v>100</v>
      </c>
      <c r="U93" s="645">
        <v>50</v>
      </c>
      <c r="V93" s="949">
        <f>IF(U93/T93&gt;=100%,100%,U93/T93)</f>
        <v>0.5</v>
      </c>
      <c r="W93" s="592">
        <f t="shared" ref="W93:W97" si="88">+Y93/$Y$92</f>
        <v>9.9410953271908922E-2</v>
      </c>
      <c r="X93" s="592">
        <f t="shared" ref="X93:X97" si="89">+W93</f>
        <v>9.9410953271908922E-2</v>
      </c>
      <c r="Y93" s="650">
        <v>263386457.40000001</v>
      </c>
      <c r="Z93" s="641">
        <v>253702280.03999999</v>
      </c>
      <c r="AA93" s="672">
        <f t="shared" si="79"/>
        <v>0.96323206038914588</v>
      </c>
      <c r="AB93" s="673">
        <v>251701104.23999998</v>
      </c>
      <c r="AC93" s="954">
        <f t="shared" si="80"/>
        <v>0.99211210951795747</v>
      </c>
      <c r="AD93" s="598">
        <f t="shared" ref="AD93:AD98" si="90">+Z93-AB93</f>
        <v>2001175.8000000119</v>
      </c>
      <c r="AE93" s="434">
        <v>0</v>
      </c>
      <c r="AF93" s="674">
        <v>0</v>
      </c>
      <c r="AG93" s="675"/>
      <c r="AH93" s="641">
        <v>1184133047.9000001</v>
      </c>
      <c r="AI93" s="645">
        <v>513687756.70799994</v>
      </c>
      <c r="AJ93" s="676">
        <f t="shared" si="66"/>
        <v>0.4338091548234374</v>
      </c>
      <c r="AK93" s="427"/>
      <c r="AL93" s="623" t="s">
        <v>126</v>
      </c>
      <c r="AM93" s="723"/>
      <c r="AN93" s="717" t="s">
        <v>1944</v>
      </c>
      <c r="AO93" s="442"/>
      <c r="AP93" s="442"/>
    </row>
    <row r="94" spans="1:42" ht="40.5" customHeight="1" x14ac:dyDescent="0.25">
      <c r="A94" s="633" t="s">
        <v>1949</v>
      </c>
      <c r="B94" s="650" t="s">
        <v>103</v>
      </c>
      <c r="C94" s="477">
        <v>5</v>
      </c>
      <c r="D94" s="477">
        <v>40</v>
      </c>
      <c r="E94" s="477">
        <v>5</v>
      </c>
      <c r="F94" s="477">
        <v>40</v>
      </c>
      <c r="G94" s="477">
        <v>0</v>
      </c>
      <c r="H94" s="592">
        <f t="shared" si="87"/>
        <v>1</v>
      </c>
      <c r="I94" s="592">
        <f t="shared" ref="I94:I98" si="91">+F94/D94</f>
        <v>1</v>
      </c>
      <c r="J94" s="623" t="s">
        <v>1950</v>
      </c>
      <c r="K94" s="469"/>
      <c r="L94" s="465"/>
      <c r="M94" s="467"/>
      <c r="N94" s="444"/>
      <c r="O94" s="378"/>
      <c r="P94" s="378"/>
      <c r="Q94" s="378"/>
      <c r="R94" s="469"/>
      <c r="S94" s="428"/>
      <c r="T94" s="641">
        <v>100</v>
      </c>
      <c r="U94" s="645">
        <v>50</v>
      </c>
      <c r="V94" s="949">
        <f t="shared" ref="V94:V97" si="92">IF(U94/T94&gt;=100%,100%,U94/T94)</f>
        <v>0.5</v>
      </c>
      <c r="W94" s="592">
        <f t="shared" si="88"/>
        <v>6.9536054659055631E-3</v>
      </c>
      <c r="X94" s="592">
        <f t="shared" si="89"/>
        <v>6.9536054659055631E-3</v>
      </c>
      <c r="Y94" s="650">
        <v>18423377.399999999</v>
      </c>
      <c r="Z94" s="641">
        <v>15833884.359999999</v>
      </c>
      <c r="AA94" s="672">
        <f t="shared" si="79"/>
        <v>0.85944525893498769</v>
      </c>
      <c r="AB94" s="673">
        <v>15833884.359999999</v>
      </c>
      <c r="AC94" s="954">
        <f t="shared" si="80"/>
        <v>1</v>
      </c>
      <c r="AD94" s="598">
        <f t="shared" si="90"/>
        <v>0</v>
      </c>
      <c r="AE94" s="598">
        <v>0</v>
      </c>
      <c r="AF94" s="673">
        <v>0</v>
      </c>
      <c r="AG94" s="675"/>
      <c r="AH94" s="641">
        <v>162378302.36000001</v>
      </c>
      <c r="AI94" s="645">
        <v>20523809.359999999</v>
      </c>
      <c r="AJ94" s="676">
        <f t="shared" si="66"/>
        <v>0.12639502360665028</v>
      </c>
      <c r="AK94" s="427"/>
      <c r="AL94" s="717" t="s">
        <v>126</v>
      </c>
      <c r="AM94" s="719"/>
      <c r="AN94" s="717" t="s">
        <v>1944</v>
      </c>
      <c r="AO94" s="442"/>
      <c r="AP94" s="442"/>
    </row>
    <row r="95" spans="1:42" ht="40.5" customHeight="1" x14ac:dyDescent="0.25">
      <c r="A95" s="633" t="s">
        <v>1951</v>
      </c>
      <c r="B95" s="650" t="s">
        <v>103</v>
      </c>
      <c r="C95" s="477">
        <v>25</v>
      </c>
      <c r="D95" s="477">
        <v>50</v>
      </c>
      <c r="E95" s="477">
        <v>25</v>
      </c>
      <c r="F95" s="477">
        <v>50</v>
      </c>
      <c r="G95" s="477">
        <v>0</v>
      </c>
      <c r="H95" s="592">
        <f t="shared" si="87"/>
        <v>1</v>
      </c>
      <c r="I95" s="592">
        <f t="shared" si="91"/>
        <v>1</v>
      </c>
      <c r="J95" s="623" t="s">
        <v>1952</v>
      </c>
      <c r="K95" s="469"/>
      <c r="L95" s="465"/>
      <c r="M95" s="467"/>
      <c r="N95" s="444"/>
      <c r="O95" s="378"/>
      <c r="P95" s="378"/>
      <c r="Q95" s="378"/>
      <c r="R95" s="469"/>
      <c r="S95" s="428"/>
      <c r="T95" s="641">
        <v>100</v>
      </c>
      <c r="U95" s="645">
        <v>50</v>
      </c>
      <c r="V95" s="949">
        <f t="shared" si="92"/>
        <v>0.5</v>
      </c>
      <c r="W95" s="592">
        <f t="shared" si="88"/>
        <v>0.23940928922815397</v>
      </c>
      <c r="X95" s="592">
        <f t="shared" si="89"/>
        <v>0.23940928922815397</v>
      </c>
      <c r="Y95" s="650">
        <v>634308016.20000005</v>
      </c>
      <c r="Z95" s="641">
        <v>634242557</v>
      </c>
      <c r="AA95" s="672">
        <f t="shared" si="79"/>
        <v>0.99989680218706334</v>
      </c>
      <c r="AB95" s="673">
        <v>430628911</v>
      </c>
      <c r="AC95" s="954">
        <f t="shared" si="80"/>
        <v>0.67896565162214428</v>
      </c>
      <c r="AD95" s="598">
        <f t="shared" si="90"/>
        <v>203613646</v>
      </c>
      <c r="AE95" s="598">
        <v>135043908</v>
      </c>
      <c r="AF95" s="673">
        <f>+AE95-1177940-5336118</f>
        <v>128529850</v>
      </c>
      <c r="AG95" s="675">
        <f t="shared" ref="AG95:AG96" si="93">+AF95/AE95</f>
        <v>0.95176340720234487</v>
      </c>
      <c r="AH95" s="641">
        <v>1929688403.2</v>
      </c>
      <c r="AI95" s="645">
        <v>1138636483</v>
      </c>
      <c r="AJ95" s="676">
        <f t="shared" si="66"/>
        <v>0.59006235468472545</v>
      </c>
      <c r="AK95" s="427"/>
      <c r="AL95" s="623" t="s">
        <v>126</v>
      </c>
      <c r="AM95" s="724"/>
      <c r="AN95" s="718" t="s">
        <v>1944</v>
      </c>
      <c r="AO95" s="442"/>
      <c r="AP95" s="442"/>
    </row>
    <row r="96" spans="1:42" ht="40.5" customHeight="1" x14ac:dyDescent="0.25">
      <c r="A96" s="633" t="s">
        <v>1953</v>
      </c>
      <c r="B96" s="650" t="s">
        <v>103</v>
      </c>
      <c r="C96" s="477">
        <v>20</v>
      </c>
      <c r="D96" s="477">
        <v>60</v>
      </c>
      <c r="E96" s="477">
        <v>20</v>
      </c>
      <c r="F96" s="477">
        <v>50</v>
      </c>
      <c r="G96" s="477">
        <v>0</v>
      </c>
      <c r="H96" s="592">
        <f t="shared" si="87"/>
        <v>1</v>
      </c>
      <c r="I96" s="592">
        <f t="shared" si="91"/>
        <v>0.83333333333333337</v>
      </c>
      <c r="J96" s="623" t="s">
        <v>1954</v>
      </c>
      <c r="K96" s="469"/>
      <c r="L96" s="465"/>
      <c r="M96" s="467"/>
      <c r="N96" s="444"/>
      <c r="O96" s="378"/>
      <c r="P96" s="378"/>
      <c r="Q96" s="378"/>
      <c r="R96" s="469"/>
      <c r="S96" s="428"/>
      <c r="T96" s="641">
        <v>100</v>
      </c>
      <c r="U96" s="645">
        <v>48</v>
      </c>
      <c r="V96" s="949">
        <f t="shared" si="92"/>
        <v>0.48</v>
      </c>
      <c r="W96" s="592">
        <f t="shared" si="88"/>
        <v>1.3490405192958901E-2</v>
      </c>
      <c r="X96" s="592">
        <f t="shared" si="89"/>
        <v>1.3490405192958901E-2</v>
      </c>
      <c r="Y96" s="650">
        <v>35742440</v>
      </c>
      <c r="Z96" s="641">
        <v>35742400</v>
      </c>
      <c r="AA96" s="672">
        <f t="shared" si="79"/>
        <v>0.99999888088222288</v>
      </c>
      <c r="AB96" s="673">
        <v>19349422</v>
      </c>
      <c r="AC96" s="954">
        <f>+AB96/Z96</f>
        <v>0.54135765925063795</v>
      </c>
      <c r="AD96" s="598">
        <f t="shared" si="90"/>
        <v>16392978</v>
      </c>
      <c r="AE96" s="598">
        <v>4970202</v>
      </c>
      <c r="AF96" s="673">
        <v>4970202</v>
      </c>
      <c r="AG96" s="675">
        <f t="shared" si="93"/>
        <v>1</v>
      </c>
      <c r="AH96" s="641">
        <v>297729566</v>
      </c>
      <c r="AI96" s="645">
        <v>66563021</v>
      </c>
      <c r="AJ96" s="676">
        <f t="shared" si="66"/>
        <v>0.22356873015426354</v>
      </c>
      <c r="AK96" s="427"/>
      <c r="AL96" s="623" t="s">
        <v>126</v>
      </c>
      <c r="AM96" s="724"/>
      <c r="AN96" s="718" t="s">
        <v>1944</v>
      </c>
      <c r="AO96" s="442"/>
      <c r="AP96" s="442"/>
    </row>
    <row r="97" spans="1:43" ht="40.5" customHeight="1" x14ac:dyDescent="0.25">
      <c r="A97" s="633" t="s">
        <v>1955</v>
      </c>
      <c r="B97" s="650" t="s">
        <v>103</v>
      </c>
      <c r="C97" s="477">
        <v>100</v>
      </c>
      <c r="D97" s="477">
        <v>100</v>
      </c>
      <c r="E97" s="477">
        <v>100</v>
      </c>
      <c r="F97" s="477">
        <v>30</v>
      </c>
      <c r="G97" s="477">
        <v>0</v>
      </c>
      <c r="H97" s="592">
        <f t="shared" si="87"/>
        <v>1</v>
      </c>
      <c r="I97" s="592">
        <f t="shared" si="91"/>
        <v>0.3</v>
      </c>
      <c r="J97" s="623" t="s">
        <v>1956</v>
      </c>
      <c r="K97" s="469"/>
      <c r="L97" s="465"/>
      <c r="M97" s="467"/>
      <c r="N97" s="444"/>
      <c r="O97" s="378"/>
      <c r="P97" s="378"/>
      <c r="Q97" s="378"/>
      <c r="R97" s="469"/>
      <c r="S97" s="428"/>
      <c r="T97" s="641">
        <v>100</v>
      </c>
      <c r="U97" s="645">
        <v>33</v>
      </c>
      <c r="V97" s="949">
        <f t="shared" si="92"/>
        <v>0.33</v>
      </c>
      <c r="W97" s="592">
        <f t="shared" si="88"/>
        <v>0.54554445197155399</v>
      </c>
      <c r="X97" s="592">
        <f t="shared" si="89"/>
        <v>0.54554445197155399</v>
      </c>
      <c r="Y97" s="650">
        <v>1445404312.4000001</v>
      </c>
      <c r="Z97" s="641">
        <v>1443018251</v>
      </c>
      <c r="AA97" s="672">
        <f t="shared" si="79"/>
        <v>0.99834920832909502</v>
      </c>
      <c r="AB97" s="673">
        <v>400723107.15999997</v>
      </c>
      <c r="AC97" s="954">
        <f t="shared" si="80"/>
        <v>0.2776978786528182</v>
      </c>
      <c r="AD97" s="598">
        <f t="shared" si="90"/>
        <v>1042295143.84</v>
      </c>
      <c r="AE97" s="598">
        <v>0</v>
      </c>
      <c r="AF97" s="673">
        <v>0</v>
      </c>
      <c r="AG97" s="675"/>
      <c r="AH97" s="641">
        <v>1597769858.8000002</v>
      </c>
      <c r="AI97" s="645">
        <v>1454579292</v>
      </c>
      <c r="AJ97" s="676">
        <f t="shared" si="66"/>
        <v>0.91038098133385559</v>
      </c>
      <c r="AK97" s="427"/>
      <c r="AL97" s="623" t="s">
        <v>126</v>
      </c>
      <c r="AM97" s="723"/>
      <c r="AN97" s="717" t="s">
        <v>1944</v>
      </c>
      <c r="AO97" s="442"/>
      <c r="AP97" s="442"/>
    </row>
    <row r="98" spans="1:43" ht="40.5" customHeight="1" thickBot="1" x14ac:dyDescent="0.3">
      <c r="A98" s="633" t="s">
        <v>1926</v>
      </c>
      <c r="B98" s="650" t="s">
        <v>1811</v>
      </c>
      <c r="C98" s="477">
        <v>1</v>
      </c>
      <c r="D98" s="477">
        <v>1</v>
      </c>
      <c r="E98" s="477">
        <v>1</v>
      </c>
      <c r="F98" s="477">
        <v>1</v>
      </c>
      <c r="G98" s="477">
        <v>0</v>
      </c>
      <c r="H98" s="592">
        <f t="shared" si="87"/>
        <v>1</v>
      </c>
      <c r="I98" s="592">
        <f t="shared" si="91"/>
        <v>1</v>
      </c>
      <c r="J98" s="623" t="s">
        <v>1812</v>
      </c>
      <c r="K98" s="469"/>
      <c r="L98" s="465"/>
      <c r="M98" s="467"/>
      <c r="N98" s="444"/>
      <c r="O98" s="378"/>
      <c r="P98" s="378"/>
      <c r="Q98" s="378"/>
      <c r="R98" s="469"/>
      <c r="S98" s="378"/>
      <c r="T98" s="641">
        <v>1</v>
      </c>
      <c r="U98" s="642">
        <v>0.5</v>
      </c>
      <c r="V98" s="949">
        <f>IF(U98/T98&gt;=100%,100%,U98/T98)</f>
        <v>0.5</v>
      </c>
      <c r="W98" s="592">
        <f>+Y98/$Y$92</f>
        <v>9.519129486951862E-2</v>
      </c>
      <c r="X98" s="592">
        <f>+W98</f>
        <v>9.519129486951862E-2</v>
      </c>
      <c r="Y98" s="650">
        <v>252206594</v>
      </c>
      <c r="Z98" s="641">
        <v>232120333</v>
      </c>
      <c r="AA98" s="672">
        <f t="shared" si="79"/>
        <v>0.92035790705773535</v>
      </c>
      <c r="AB98" s="673">
        <v>232120333</v>
      </c>
      <c r="AC98" s="954">
        <f t="shared" si="80"/>
        <v>1</v>
      </c>
      <c r="AD98" s="598">
        <f t="shared" si="90"/>
        <v>0</v>
      </c>
      <c r="AE98" s="434">
        <v>0</v>
      </c>
      <c r="AF98" s="674">
        <v>0</v>
      </c>
      <c r="AG98" s="675"/>
      <c r="AH98" s="641">
        <v>539293491</v>
      </c>
      <c r="AI98" s="645">
        <v>234676623</v>
      </c>
      <c r="AJ98" s="676">
        <f t="shared" si="66"/>
        <v>0.43515567481603445</v>
      </c>
      <c r="AK98" s="427"/>
      <c r="AL98" s="623" t="s">
        <v>126</v>
      </c>
      <c r="AM98" s="723"/>
      <c r="AN98" s="717" t="s">
        <v>1944</v>
      </c>
      <c r="AO98" s="442"/>
      <c r="AP98" s="442"/>
    </row>
    <row r="99" spans="1:43" ht="40.5" customHeight="1" thickBot="1" x14ac:dyDescent="0.3">
      <c r="A99" s="1027" t="s">
        <v>108</v>
      </c>
      <c r="B99" s="1028"/>
      <c r="C99" s="932"/>
      <c r="D99" s="932"/>
      <c r="E99" s="932"/>
      <c r="F99" s="932"/>
      <c r="G99" s="932"/>
      <c r="H99" s="617">
        <f>+(H10+H13+H16+H31+H42+H46+H53+H58+H62+H72+H76+H79+H82+H88+H92)/15</f>
        <v>0.99993939393939402</v>
      </c>
      <c r="I99" s="617">
        <f>AVERAGE(I10,I13,I16,I31,I42,I46,I53,I58,I62,I72,I76,I79,I82,I85,I88,I92)</f>
        <v>0.91756284722222226</v>
      </c>
      <c r="J99" s="634"/>
      <c r="K99" s="617">
        <f t="shared" ref="K99:R99" si="94">+(K8*Z8)+(K29*Z29)+(K52*Z52)</f>
        <v>0</v>
      </c>
      <c r="L99" s="617">
        <f t="shared" si="94"/>
        <v>0</v>
      </c>
      <c r="M99" s="617">
        <f t="shared" si="94"/>
        <v>0</v>
      </c>
      <c r="N99" s="617">
        <f t="shared" si="94"/>
        <v>0</v>
      </c>
      <c r="O99" s="617">
        <f t="shared" si="94"/>
        <v>0</v>
      </c>
      <c r="P99" s="617">
        <f t="shared" si="94"/>
        <v>0</v>
      </c>
      <c r="Q99" s="617">
        <f t="shared" si="94"/>
        <v>0</v>
      </c>
      <c r="R99" s="617">
        <f t="shared" si="94"/>
        <v>0</v>
      </c>
      <c r="S99" s="617"/>
      <c r="T99" s="617"/>
      <c r="U99" s="617"/>
      <c r="V99" s="617">
        <f>+(V8)+(V29)+(V56)+(V70)</f>
        <v>0.49107816244854119</v>
      </c>
      <c r="W99" s="939">
        <f>+W8+W29+W56+W70</f>
        <v>1</v>
      </c>
      <c r="X99" s="939">
        <f>+X8+X29+X56+X70</f>
        <v>1</v>
      </c>
      <c r="Y99" s="938">
        <f>+Y8+Y29+Y56+Y70</f>
        <v>34971739605.619995</v>
      </c>
      <c r="Z99" s="938">
        <f>+Z8+Z29+Z56+Z70</f>
        <v>33127045764.400002</v>
      </c>
      <c r="AA99" s="939">
        <f>+Z99/Y99</f>
        <v>0.94725187073840766</v>
      </c>
      <c r="AB99" s="940">
        <f>+AB8+AB29+AB56+AB70</f>
        <v>18613404204.760002</v>
      </c>
      <c r="AC99" s="939">
        <f>+AB99/Z99</f>
        <v>0.56187938813315219</v>
      </c>
      <c r="AD99" s="941">
        <f>+AD8+AD29+AD56+AD70</f>
        <v>12076929300.639999</v>
      </c>
      <c r="AE99" s="941">
        <f>+AE8+AE29+AE56+AE70</f>
        <v>8318045728.129014</v>
      </c>
      <c r="AF99" s="940">
        <f>+AF8+AF29+AF56+AF70</f>
        <v>8247059253.129014</v>
      </c>
      <c r="AG99" s="937">
        <f>+AF99/AE99</f>
        <v>0.99146596720910707</v>
      </c>
      <c r="AH99" s="938">
        <f>+AH8+AH29+AH56+AH70</f>
        <v>114150324955.34366</v>
      </c>
      <c r="AI99" s="938">
        <f>+AI8+AI29+AI56+AI70</f>
        <v>56514662749.249329</v>
      </c>
      <c r="AJ99" s="939">
        <f>+AI99/AH99</f>
        <v>0.49508981048769007</v>
      </c>
      <c r="AK99" s="942"/>
      <c r="AL99" s="739"/>
      <c r="AM99" s="740"/>
      <c r="AN99" s="741"/>
      <c r="AO99" s="742"/>
      <c r="AP99" s="743"/>
      <c r="AQ99" s="700"/>
    </row>
    <row r="100" spans="1:43" ht="40.5" customHeight="1" x14ac:dyDescent="0.25">
      <c r="A100" s="1029" t="s">
        <v>109</v>
      </c>
      <c r="B100" s="1029"/>
      <c r="C100" s="1029"/>
      <c r="D100" s="1029"/>
      <c r="E100" s="1029"/>
      <c r="F100" s="1029"/>
      <c r="G100" s="1029"/>
      <c r="H100" s="1029"/>
      <c r="I100" s="1029"/>
      <c r="J100" s="1029"/>
      <c r="K100" s="1029"/>
      <c r="L100" s="1029"/>
      <c r="M100" s="1029"/>
      <c r="N100" s="1029"/>
      <c r="O100" s="1029"/>
      <c r="P100" s="1029"/>
      <c r="Q100" s="1029"/>
      <c r="R100" s="1029"/>
      <c r="S100" s="1029"/>
      <c r="T100" s="1029"/>
      <c r="U100" s="1029"/>
      <c r="V100" s="1029"/>
      <c r="W100" s="1029"/>
      <c r="X100" s="1029"/>
      <c r="Y100" s="1029"/>
      <c r="Z100" s="1029"/>
      <c r="AA100" s="1029"/>
      <c r="AB100" s="1029"/>
      <c r="AC100" s="1029"/>
      <c r="AD100" s="1029"/>
      <c r="AE100" s="1029"/>
      <c r="AF100" s="1029"/>
      <c r="AG100" s="1029"/>
      <c r="AH100" s="1029"/>
      <c r="AI100" s="1029"/>
      <c r="AJ100" s="1029"/>
      <c r="AK100" s="1029"/>
      <c r="AL100" s="699"/>
      <c r="AM100" s="699"/>
    </row>
    <row r="101" spans="1:43" ht="40.5" customHeight="1" x14ac:dyDescent="0.25">
      <c r="A101" s="1030" t="s">
        <v>1957</v>
      </c>
      <c r="B101" s="1030"/>
      <c r="C101" s="1030"/>
      <c r="D101" s="1030"/>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030"/>
      <c r="AE101" s="1030"/>
      <c r="AF101" s="1030"/>
      <c r="AG101" s="1030"/>
      <c r="AH101" s="1030"/>
      <c r="AI101" s="1030"/>
      <c r="AJ101" s="1030"/>
      <c r="AK101" s="1030"/>
    </row>
    <row r="102" spans="1:43" ht="40.5" customHeight="1" x14ac:dyDescent="0.25">
      <c r="A102" s="1031"/>
      <c r="B102" s="1031"/>
      <c r="C102" s="1031"/>
      <c r="D102" s="1031"/>
      <c r="E102" s="1031"/>
      <c r="F102" s="1031"/>
      <c r="G102" s="1031"/>
      <c r="H102" s="1031"/>
      <c r="I102" s="1031"/>
      <c r="J102" s="1031"/>
      <c r="K102" s="1031"/>
      <c r="L102" s="1031"/>
      <c r="M102" s="1031"/>
      <c r="N102" s="1031"/>
      <c r="O102" s="1031"/>
      <c r="P102" s="1031"/>
      <c r="Q102" s="1031"/>
      <c r="R102" s="1031"/>
      <c r="S102" s="1031"/>
      <c r="T102" s="1031"/>
      <c r="U102" s="1031"/>
      <c r="V102" s="1031"/>
      <c r="W102" s="1031"/>
      <c r="X102" s="1031"/>
      <c r="Y102" s="1031"/>
      <c r="Z102" s="1031"/>
      <c r="AA102" s="1031"/>
      <c r="AB102" s="1031"/>
      <c r="AC102" s="1031"/>
      <c r="AD102" s="1031"/>
      <c r="AE102" s="1031"/>
      <c r="AF102" s="1031"/>
      <c r="AG102" s="1031"/>
      <c r="AH102" s="1031"/>
      <c r="AI102" s="1031"/>
      <c r="AJ102" s="1031"/>
    </row>
    <row r="103" spans="1:43" ht="40.5" customHeight="1" x14ac:dyDescent="0.25">
      <c r="A103" s="1031"/>
      <c r="B103" s="1031"/>
      <c r="C103" s="557"/>
      <c r="D103" s="557"/>
      <c r="E103" s="557"/>
      <c r="F103" s="557"/>
      <c r="G103" s="557"/>
      <c r="H103" s="618"/>
      <c r="I103" s="619"/>
      <c r="J103" s="557"/>
      <c r="K103" s="557"/>
      <c r="L103" s="557"/>
      <c r="M103" s="557"/>
      <c r="N103" s="557"/>
      <c r="O103" s="557"/>
      <c r="P103" s="557"/>
      <c r="Q103" s="557"/>
      <c r="R103" s="557"/>
      <c r="S103" s="557"/>
      <c r="T103" s="557"/>
      <c r="U103" s="557"/>
      <c r="V103" s="557"/>
      <c r="W103" s="557"/>
      <c r="X103" s="557"/>
      <c r="Y103" s="1031"/>
      <c r="Z103" s="1031"/>
      <c r="AA103" s="1031"/>
      <c r="AB103" s="1031"/>
      <c r="AC103" s="1031"/>
      <c r="AD103" s="1031"/>
      <c r="AE103" s="1031"/>
      <c r="AF103" s="1031"/>
      <c r="AG103" s="1031"/>
      <c r="AH103" s="1031"/>
      <c r="AI103" s="1031"/>
      <c r="AJ103" s="1031"/>
    </row>
    <row r="104" spans="1:43" ht="40.5" customHeight="1" x14ac:dyDescent="0.25">
      <c r="A104" s="1032"/>
      <c r="B104" s="1032"/>
      <c r="C104" s="557"/>
      <c r="D104" s="557"/>
      <c r="E104" s="557"/>
      <c r="F104" s="557"/>
      <c r="G104" s="557"/>
      <c r="H104" s="618"/>
      <c r="I104" s="618"/>
      <c r="J104" s="556"/>
      <c r="K104" s="556"/>
      <c r="L104" s="556"/>
      <c r="M104" s="556"/>
      <c r="N104" s="556"/>
      <c r="O104" s="556"/>
      <c r="P104" s="556"/>
      <c r="Q104" s="556"/>
      <c r="R104" s="556"/>
      <c r="S104" s="556"/>
      <c r="T104" s="556"/>
      <c r="U104" s="556"/>
      <c r="V104" s="557"/>
      <c r="W104" s="556"/>
      <c r="X104" s="556"/>
      <c r="Y104" s="1033"/>
      <c r="Z104" s="1033"/>
      <c r="AA104" s="1033"/>
      <c r="AB104" s="1033"/>
      <c r="AC104" s="1033"/>
      <c r="AD104" s="1033"/>
      <c r="AE104" s="1033"/>
      <c r="AF104" s="1033"/>
      <c r="AG104" s="1033"/>
      <c r="AH104" s="1033"/>
      <c r="AI104" s="1033"/>
      <c r="AJ104" s="1033"/>
    </row>
    <row r="105" spans="1:43" ht="40.5" customHeight="1" x14ac:dyDescent="0.25">
      <c r="A105" s="1032"/>
      <c r="B105" s="1032"/>
      <c r="C105" s="557"/>
      <c r="D105" s="557"/>
      <c r="E105" s="557"/>
      <c r="F105" s="557"/>
      <c r="G105" s="557"/>
      <c r="H105" s="618"/>
      <c r="I105" s="618"/>
      <c r="J105" s="556"/>
      <c r="K105" s="556"/>
      <c r="L105" s="556"/>
      <c r="M105" s="556"/>
      <c r="N105" s="556"/>
      <c r="O105" s="556"/>
      <c r="P105" s="556"/>
      <c r="Q105" s="556"/>
      <c r="R105" s="556"/>
      <c r="S105" s="556"/>
      <c r="T105" s="556"/>
      <c r="U105" s="556"/>
      <c r="V105" s="557"/>
      <c r="W105" s="556"/>
      <c r="X105" s="556"/>
      <c r="Y105" s="1033"/>
      <c r="Z105" s="1033"/>
      <c r="AA105" s="1033"/>
      <c r="AB105" s="1033"/>
      <c r="AC105" s="1033"/>
      <c r="AD105" s="1033"/>
      <c r="AE105" s="1033"/>
      <c r="AF105" s="1033"/>
      <c r="AG105" s="1033"/>
      <c r="AH105" s="1033"/>
      <c r="AI105" s="1033"/>
      <c r="AJ105" s="1033"/>
    </row>
    <row r="106" spans="1:43" ht="40.5" customHeight="1" x14ac:dyDescent="0.25">
      <c r="A106" s="1032"/>
      <c r="B106" s="1032"/>
      <c r="C106" s="557"/>
      <c r="D106" s="557"/>
      <c r="E106" s="557"/>
      <c r="F106" s="557"/>
      <c r="G106" s="557"/>
      <c r="H106" s="618"/>
      <c r="I106" s="618"/>
      <c r="J106" s="556"/>
      <c r="K106" s="556"/>
      <c r="L106" s="556"/>
      <c r="M106" s="556"/>
      <c r="N106" s="556"/>
      <c r="O106" s="556"/>
      <c r="P106" s="556"/>
      <c r="Q106" s="556"/>
      <c r="R106" s="556"/>
      <c r="S106" s="556"/>
      <c r="T106" s="556"/>
      <c r="U106" s="556"/>
      <c r="V106" s="557"/>
      <c r="W106" s="556"/>
      <c r="X106" s="556"/>
      <c r="Y106" s="1033"/>
      <c r="Z106" s="1033"/>
      <c r="AA106" s="1033"/>
      <c r="AB106" s="1033"/>
      <c r="AC106" s="1033"/>
      <c r="AD106" s="1033"/>
      <c r="AE106" s="1033"/>
      <c r="AF106" s="1033"/>
      <c r="AG106" s="1033"/>
      <c r="AH106" s="1033"/>
      <c r="AI106" s="1033"/>
      <c r="AJ106" s="1033"/>
    </row>
    <row r="107" spans="1:43" ht="40.5" customHeight="1" x14ac:dyDescent="0.25">
      <c r="A107" s="1032"/>
      <c r="B107" s="1032"/>
      <c r="C107" s="557"/>
      <c r="D107" s="557"/>
      <c r="E107" s="557"/>
      <c r="F107" s="557"/>
      <c r="G107" s="557"/>
      <c r="H107" s="618"/>
      <c r="I107" s="618"/>
      <c r="J107" s="556"/>
      <c r="K107" s="556"/>
      <c r="L107" s="556"/>
      <c r="M107" s="556"/>
      <c r="N107" s="556"/>
      <c r="O107" s="556"/>
      <c r="P107" s="556"/>
      <c r="Q107" s="556"/>
      <c r="R107" s="556"/>
      <c r="S107" s="556"/>
      <c r="T107" s="556"/>
      <c r="U107" s="556"/>
      <c r="V107" s="557"/>
      <c r="W107" s="556"/>
      <c r="X107" s="556"/>
      <c r="Y107" s="1033"/>
      <c r="Z107" s="1033"/>
      <c r="AA107" s="1033"/>
      <c r="AB107" s="1033"/>
      <c r="AC107" s="1033"/>
      <c r="AD107" s="1033"/>
      <c r="AE107" s="1033"/>
      <c r="AF107" s="1033"/>
      <c r="AG107" s="1033"/>
      <c r="AH107" s="1033"/>
      <c r="AI107" s="1033"/>
      <c r="AJ107" s="1033"/>
    </row>
    <row r="108" spans="1:43" ht="40.5" customHeight="1" x14ac:dyDescent="0.25">
      <c r="A108" s="1032"/>
      <c r="B108" s="1032"/>
      <c r="C108" s="557"/>
      <c r="D108" s="557"/>
      <c r="E108" s="557"/>
      <c r="F108" s="557"/>
      <c r="G108" s="557"/>
      <c r="H108" s="618"/>
      <c r="I108" s="618"/>
      <c r="J108" s="556"/>
      <c r="K108" s="556"/>
      <c r="L108" s="556"/>
      <c r="M108" s="556"/>
      <c r="N108" s="556"/>
      <c r="O108" s="556"/>
      <c r="P108" s="556"/>
      <c r="Q108" s="556"/>
      <c r="R108" s="556"/>
      <c r="S108" s="556"/>
      <c r="T108" s="556"/>
      <c r="U108" s="556"/>
      <c r="V108" s="557"/>
      <c r="W108" s="556"/>
      <c r="X108" s="556"/>
      <c r="Y108" s="1033"/>
      <c r="Z108" s="1033"/>
      <c r="AA108" s="1033"/>
      <c r="AB108" s="1033"/>
      <c r="AC108" s="1033"/>
      <c r="AD108" s="1033"/>
      <c r="AE108" s="1033"/>
      <c r="AF108" s="1033"/>
      <c r="AG108" s="1033"/>
      <c r="AH108" s="1033"/>
      <c r="AI108" s="1033"/>
      <c r="AJ108" s="1033"/>
    </row>
    <row r="109" spans="1:43" ht="40.5" customHeight="1" x14ac:dyDescent="0.25">
      <c r="A109" s="1032"/>
      <c r="B109" s="1032"/>
      <c r="C109" s="557"/>
      <c r="D109" s="557"/>
      <c r="E109" s="557"/>
      <c r="F109" s="557"/>
      <c r="G109" s="557"/>
      <c r="H109" s="618"/>
      <c r="I109" s="618"/>
      <c r="J109" s="556"/>
      <c r="K109" s="556"/>
      <c r="L109" s="556"/>
      <c r="M109" s="556"/>
      <c r="N109" s="556"/>
      <c r="O109" s="556"/>
      <c r="P109" s="556"/>
      <c r="Q109" s="556"/>
      <c r="R109" s="556"/>
      <c r="S109" s="556"/>
      <c r="T109" s="556"/>
      <c r="U109" s="556"/>
      <c r="V109" s="557"/>
      <c r="W109" s="556"/>
      <c r="X109" s="556"/>
      <c r="Y109" s="1033"/>
      <c r="Z109" s="1033"/>
      <c r="AA109" s="1033"/>
      <c r="AB109" s="1033"/>
      <c r="AC109" s="1033"/>
      <c r="AD109" s="1033"/>
      <c r="AE109" s="1033"/>
      <c r="AF109" s="1033"/>
      <c r="AG109" s="1033"/>
      <c r="AH109" s="1033"/>
      <c r="AI109" s="1033"/>
      <c r="AJ109" s="1033"/>
    </row>
    <row r="110" spans="1:43" ht="40.5" customHeight="1" x14ac:dyDescent="0.25">
      <c r="A110" s="1032"/>
      <c r="B110" s="1032"/>
      <c r="C110" s="557"/>
      <c r="D110" s="557"/>
      <c r="E110" s="557"/>
      <c r="F110" s="557"/>
      <c r="G110" s="557"/>
      <c r="H110" s="618"/>
      <c r="I110" s="618"/>
      <c r="J110" s="556"/>
      <c r="K110" s="556"/>
      <c r="L110" s="556"/>
      <c r="M110" s="556"/>
      <c r="N110" s="556"/>
      <c r="O110" s="556"/>
      <c r="P110" s="556"/>
      <c r="Q110" s="556"/>
      <c r="R110" s="556"/>
      <c r="S110" s="556"/>
      <c r="T110" s="556"/>
      <c r="U110" s="556"/>
      <c r="V110" s="557"/>
      <c r="W110" s="556"/>
      <c r="X110" s="556"/>
      <c r="Y110" s="1033"/>
      <c r="Z110" s="1033"/>
      <c r="AA110" s="1033"/>
      <c r="AB110" s="1033"/>
      <c r="AC110" s="1033"/>
      <c r="AD110" s="1033"/>
      <c r="AE110" s="1033"/>
      <c r="AF110" s="1033"/>
      <c r="AG110" s="1033"/>
      <c r="AH110" s="1033"/>
      <c r="AI110" s="1033"/>
      <c r="AJ110" s="1033"/>
    </row>
    <row r="111" spans="1:43" ht="40.5" customHeight="1" x14ac:dyDescent="0.25">
      <c r="A111" s="1032"/>
      <c r="B111" s="1032"/>
      <c r="C111" s="557"/>
      <c r="D111" s="557"/>
      <c r="E111" s="557"/>
      <c r="F111" s="557"/>
      <c r="G111" s="557"/>
      <c r="H111" s="618"/>
      <c r="I111" s="618"/>
      <c r="J111" s="556"/>
      <c r="K111" s="556"/>
      <c r="L111" s="556"/>
      <c r="M111" s="556"/>
      <c r="N111" s="556"/>
      <c r="O111" s="556"/>
      <c r="P111" s="556"/>
      <c r="Q111" s="556"/>
      <c r="R111" s="556"/>
      <c r="S111" s="556"/>
      <c r="T111" s="556"/>
      <c r="U111" s="556"/>
      <c r="V111" s="557"/>
      <c r="W111" s="556"/>
      <c r="X111" s="556"/>
      <c r="Y111" s="1033"/>
      <c r="Z111" s="1033"/>
      <c r="AA111" s="1033"/>
      <c r="AB111" s="1033"/>
      <c r="AC111" s="1033"/>
      <c r="AD111" s="1033"/>
      <c r="AE111" s="1033"/>
      <c r="AF111" s="1033"/>
      <c r="AG111" s="1033"/>
      <c r="AH111" s="1033"/>
      <c r="AI111" s="1033"/>
      <c r="AJ111" s="1033"/>
    </row>
    <row r="112" spans="1:43" ht="40.5" customHeight="1" x14ac:dyDescent="0.25">
      <c r="A112" s="1032"/>
      <c r="B112" s="1032"/>
      <c r="C112" s="557"/>
      <c r="D112" s="557"/>
      <c r="E112" s="557"/>
      <c r="F112" s="557"/>
      <c r="G112" s="557"/>
      <c r="H112" s="618"/>
      <c r="I112" s="618"/>
      <c r="J112" s="556"/>
      <c r="K112" s="556"/>
      <c r="L112" s="556"/>
      <c r="M112" s="556"/>
      <c r="N112" s="556"/>
      <c r="O112" s="556"/>
      <c r="P112" s="556"/>
      <c r="Q112" s="556"/>
      <c r="R112" s="556"/>
      <c r="S112" s="556"/>
      <c r="T112" s="556"/>
      <c r="U112" s="556"/>
      <c r="V112" s="557"/>
      <c r="W112" s="556"/>
      <c r="X112" s="556"/>
      <c r="Y112" s="1033"/>
      <c r="Z112" s="1033"/>
      <c r="AA112" s="1033"/>
      <c r="AB112" s="1033"/>
      <c r="AC112" s="1033"/>
      <c r="AD112" s="1033"/>
      <c r="AE112" s="1033"/>
      <c r="AF112" s="1033"/>
      <c r="AG112" s="1033"/>
      <c r="AH112" s="1033"/>
      <c r="AI112" s="1033"/>
      <c r="AJ112" s="1033"/>
    </row>
    <row r="113" spans="1:36" ht="40.5" customHeight="1" x14ac:dyDescent="0.25">
      <c r="A113" s="1032"/>
      <c r="B113" s="1032"/>
      <c r="C113" s="557"/>
      <c r="D113" s="557"/>
      <c r="E113" s="557"/>
      <c r="F113" s="557"/>
      <c r="G113" s="557"/>
      <c r="H113" s="618"/>
      <c r="I113" s="618"/>
      <c r="J113" s="556"/>
      <c r="K113" s="556"/>
      <c r="L113" s="556"/>
      <c r="M113" s="556"/>
      <c r="N113" s="556"/>
      <c r="O113" s="556"/>
      <c r="P113" s="556"/>
      <c r="Q113" s="556"/>
      <c r="R113" s="556"/>
      <c r="S113" s="556"/>
      <c r="T113" s="556"/>
      <c r="U113" s="556"/>
      <c r="V113" s="557"/>
      <c r="W113" s="556"/>
      <c r="X113" s="556"/>
      <c r="Y113" s="1033"/>
      <c r="Z113" s="1033"/>
      <c r="AA113" s="1033"/>
      <c r="AB113" s="1033"/>
      <c r="AC113" s="1033"/>
      <c r="AD113" s="1033"/>
      <c r="AE113" s="1033"/>
      <c r="AF113" s="1033"/>
      <c r="AG113" s="1033"/>
      <c r="AH113" s="1033"/>
      <c r="AI113" s="1033"/>
      <c r="AJ113" s="1033"/>
    </row>
    <row r="114" spans="1:36" ht="40.5" customHeight="1" x14ac:dyDescent="0.25">
      <c r="A114" s="1032"/>
      <c r="B114" s="1032"/>
      <c r="C114" s="557"/>
      <c r="D114" s="557"/>
      <c r="E114" s="557"/>
      <c r="F114" s="557"/>
      <c r="G114" s="557"/>
      <c r="H114" s="618"/>
      <c r="I114" s="618"/>
      <c r="J114" s="556"/>
      <c r="K114" s="556"/>
      <c r="L114" s="556"/>
      <c r="M114" s="556"/>
      <c r="N114" s="556"/>
      <c r="O114" s="556"/>
      <c r="P114" s="556"/>
      <c r="Q114" s="556"/>
      <c r="R114" s="556"/>
      <c r="S114" s="556"/>
      <c r="T114" s="556"/>
      <c r="U114" s="556"/>
      <c r="V114" s="557"/>
      <c r="W114" s="556"/>
      <c r="X114" s="556"/>
      <c r="Y114" s="1033"/>
      <c r="Z114" s="1033"/>
      <c r="AA114" s="1033"/>
      <c r="AB114" s="1033"/>
      <c r="AC114" s="1033"/>
      <c r="AD114" s="1033"/>
      <c r="AE114" s="1033"/>
      <c r="AF114" s="1033"/>
      <c r="AG114" s="1033"/>
      <c r="AH114" s="1033"/>
      <c r="AI114" s="1033"/>
      <c r="AJ114" s="1033"/>
    </row>
    <row r="115" spans="1:36" ht="40.5" customHeight="1" x14ac:dyDescent="0.25">
      <c r="A115" s="1032"/>
      <c r="B115" s="1032"/>
      <c r="C115" s="557"/>
      <c r="D115" s="557"/>
      <c r="E115" s="557"/>
      <c r="F115" s="557"/>
      <c r="G115" s="557"/>
      <c r="H115" s="618"/>
      <c r="I115" s="618"/>
      <c r="J115" s="556"/>
      <c r="K115" s="556"/>
      <c r="L115" s="556"/>
      <c r="M115" s="556"/>
      <c r="N115" s="556"/>
      <c r="O115" s="556"/>
      <c r="P115" s="556"/>
      <c r="Q115" s="556"/>
      <c r="R115" s="556"/>
      <c r="S115" s="556"/>
      <c r="T115" s="556"/>
      <c r="U115" s="556"/>
      <c r="V115" s="557"/>
      <c r="W115" s="556"/>
      <c r="X115" s="556"/>
      <c r="Y115" s="1033"/>
      <c r="Z115" s="1033"/>
      <c r="AA115" s="1033"/>
      <c r="AB115" s="1033"/>
      <c r="AC115" s="1033"/>
      <c r="AD115" s="1033"/>
      <c r="AE115" s="1033"/>
      <c r="AF115" s="1033"/>
      <c r="AG115" s="1033"/>
      <c r="AH115" s="1033"/>
      <c r="AI115" s="1033"/>
      <c r="AJ115" s="1033"/>
    </row>
    <row r="116" spans="1:36" ht="40.5" customHeight="1" x14ac:dyDescent="0.25">
      <c r="A116" s="1032"/>
      <c r="B116" s="1030"/>
      <c r="C116" s="1030"/>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0"/>
      <c r="AA116" s="1030"/>
      <c r="AB116" s="1030"/>
      <c r="AC116" s="1030"/>
      <c r="AD116" s="1030"/>
      <c r="AE116" s="1030"/>
      <c r="AF116" s="1030"/>
      <c r="AG116" s="1030"/>
      <c r="AH116" s="1030"/>
      <c r="AI116" s="1030"/>
      <c r="AJ116" s="1030"/>
    </row>
  </sheetData>
  <mergeCells count="74">
    <mergeCell ref="A116:AJ116"/>
    <mergeCell ref="A113:B113"/>
    <mergeCell ref="Y113:AJ113"/>
    <mergeCell ref="A114:B114"/>
    <mergeCell ref="Y114:AJ114"/>
    <mergeCell ref="A115:B115"/>
    <mergeCell ref="Y115:AJ115"/>
    <mergeCell ref="A110:B110"/>
    <mergeCell ref="Y110:AJ110"/>
    <mergeCell ref="A111:B111"/>
    <mergeCell ref="Y111:AJ111"/>
    <mergeCell ref="A112:B112"/>
    <mergeCell ref="Y112:AJ112"/>
    <mergeCell ref="A107:B107"/>
    <mergeCell ref="Y107:AJ107"/>
    <mergeCell ref="A108:B108"/>
    <mergeCell ref="Y108:AJ108"/>
    <mergeCell ref="A109:B109"/>
    <mergeCell ref="Y109:AJ109"/>
    <mergeCell ref="A104:B104"/>
    <mergeCell ref="Y104:AJ104"/>
    <mergeCell ref="A105:B105"/>
    <mergeCell ref="Y105:AJ105"/>
    <mergeCell ref="A106:B106"/>
    <mergeCell ref="Y106:AJ106"/>
    <mergeCell ref="A99:B99"/>
    <mergeCell ref="A100:AK100"/>
    <mergeCell ref="A101:AK101"/>
    <mergeCell ref="A102:AJ102"/>
    <mergeCell ref="A103:B103"/>
    <mergeCell ref="Y103:AJ103"/>
    <mergeCell ref="P6:P7"/>
    <mergeCell ref="Q6:Q7"/>
    <mergeCell ref="AD6:AD7"/>
    <mergeCell ref="R6:R7"/>
    <mergeCell ref="AJ6:AJ7"/>
    <mergeCell ref="X6:X7"/>
    <mergeCell ref="AG6:AG7"/>
    <mergeCell ref="AH6:AH7"/>
    <mergeCell ref="AI6:AI7"/>
    <mergeCell ref="AE6:AE7"/>
    <mergeCell ref="AF6:AF7"/>
    <mergeCell ref="AP5:AP7"/>
    <mergeCell ref="A2:AN2"/>
    <mergeCell ref="A3:AN3"/>
    <mergeCell ref="AO5:AO7"/>
    <mergeCell ref="K6:K7"/>
    <mergeCell ref="Y6:Y7"/>
    <mergeCell ref="W6:W7"/>
    <mergeCell ref="A5:A7"/>
    <mergeCell ref="L6:L7"/>
    <mergeCell ref="B5:X5"/>
    <mergeCell ref="Y5:AJ5"/>
    <mergeCell ref="C6:D6"/>
    <mergeCell ref="E6:F6"/>
    <mergeCell ref="H6:I6"/>
    <mergeCell ref="J6:J7"/>
    <mergeCell ref="S6:S7"/>
    <mergeCell ref="A1:AN1"/>
    <mergeCell ref="T6:T7"/>
    <mergeCell ref="U6:U7"/>
    <mergeCell ref="V6:V7"/>
    <mergeCell ref="Z6:Z7"/>
    <mergeCell ref="AA6:AA7"/>
    <mergeCell ref="AB6:AB7"/>
    <mergeCell ref="AC6:AC7"/>
    <mergeCell ref="AL5:AL7"/>
    <mergeCell ref="AM5:AM7"/>
    <mergeCell ref="AN5:AN7"/>
    <mergeCell ref="B6:B7"/>
    <mergeCell ref="AK5:AK7"/>
    <mergeCell ref="N6:N7"/>
    <mergeCell ref="M6:M7"/>
    <mergeCell ref="O6:O7"/>
  </mergeCells>
  <printOptions horizontalCentered="1" verticalCentered="1"/>
  <pageMargins left="0" right="0" top="0.98425196850393704" bottom="0.98425196850393704" header="0" footer="0"/>
  <pageSetup scale="49" orientation="landscape" r:id="rId1"/>
  <headerFooter alignWithMargins="0"/>
  <ignoredErrors>
    <ignoredError sqref="H13:H62 H79:H99 AA8:AD12 AG8:AH99 I96:I98 AA14:AD67 AB13:AD13 I59:I62 I54:I55 I32:I41 I43:I45 I47:I51 I17:I28 I13:J16 I29:J31 J17:J28 I52:J53 J47:J51 I46:J46 J43:J45 I42:J42 J32:J41 I56:J58 J54:J55 J59:J61 I89:I90 I86 I83:I84 I80:I81 I77:I78 I73:I74 I93:I95 I63:I67 J62:V62 I70:V72 J63:V69 J93:V95 I75:V76 J73:V74 I79:V79 J77:V78 I82:V82 J80:V81 I85:V85 J83:V84 I87:V88 J86:T86 I91:V92 J89:V90 AA97:AD99 AA96:AB96 AD96 AA95:AB95 AD95 V86 V42 V13 V46 AA69:AD94 AD68 H69:H78 I69 H63:H67"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'D:\LEIDY\MATRIZ DE SEGUIMIENTO\MATRIZ DE SEGUIMIENTO 2021\CONSOLIDACION 2021\[Formatos SINA - PAI 2021_10022022.xlsx]Hoja1'!#REF!</xm:f>
          </x14:formula1>
          <xm:sqref>AL8:AL98</xm:sqref>
        </x14:dataValidation>
        <x14:dataValidation type="list" allowBlank="1" showInputMessage="1" showErrorMessage="1">
          <x14:formula1>
            <xm:f>'D:\LEIDY\MATRIZ DE SEGUIMIENTO\MATRIZ DE SEGUIMIENTO 2021\CONSOLIDACION 2021\[Formatos SINA - PAI 2021_10022022.xlsx]Anexo2 Protocolo Inf Gestión GD'!#REF!</xm:f>
          </x14:formula1>
          <xm:sqref>L59:L61 L14:L15 L11:L12 L63:L69 L32:L41 L93:L98 L43:L45 L17:L28 L47:L51 L86 L80:L81 L77:L78 L73:L74 L83:L84 L89:L90 L54:L55</xm:sqref>
        </x14:dataValidation>
        <x14:dataValidation type="list" allowBlank="1" showInputMessage="1" showErrorMessage="1">
          <x14:formula1>
            <xm:f>'D:\LEIDY\MATRIZ DE SEGUIMIENTO\MATRIZ DE SEGUIMIENTO 2021\CONSOLIDACION 2021\[Formatos SINA - PAI 2021_10022022.xlsx]Anexo2 Protocolo Inf Gestión GD'!#REF!</xm:f>
          </x14:formula1>
          <xm:sqref>N59:N61 N14:N15 N11:N12 N63:N69 N32:N41 N93:N98 N43:N45 N17:N28 N47:N51 N86 N80:N81 N77:N78 N73:N74 N83:N84 N89:N90 N54:N55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66FF66"/>
  </sheetPr>
  <dimension ref="A1:U89"/>
  <sheetViews>
    <sheetView showGridLines="0" topLeftCell="A34" zoomScale="98" zoomScaleNormal="98" workbookViewId="0">
      <selection activeCell="F10" sqref="F10:S1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129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t="str">
        <f>IF(E10="NO APLICA","NO APLICA",IF(E11="NO SE REPORTA","SIN INFORMACION",+F20))</f>
        <v>N.A.</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c r="F12" s="1146"/>
      <c r="G12" s="1146"/>
      <c r="H12" s="1146"/>
      <c r="I12" s="1146"/>
      <c r="J12" s="1146"/>
      <c r="K12" s="1146"/>
      <c r="L12" s="1146"/>
      <c r="M12" s="1146"/>
      <c r="N12" s="1146"/>
      <c r="O12" s="1146"/>
      <c r="P12" s="1146"/>
      <c r="Q12" s="1146"/>
      <c r="R12" s="1146"/>
    </row>
    <row r="13" spans="1:21" ht="58.5" customHeight="1" x14ac:dyDescent="0.25">
      <c r="B13" s="351"/>
      <c r="C13" s="86"/>
      <c r="D13" s="168" t="s">
        <v>469</v>
      </c>
      <c r="E13" s="1147" t="s">
        <v>1658</v>
      </c>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75" thickTop="1" x14ac:dyDescent="0.25">
      <c r="B15" s="1212" t="s">
        <v>470</v>
      </c>
      <c r="C15" s="87"/>
      <c r="D15" s="1104" t="s">
        <v>775</v>
      </c>
      <c r="E15" s="1105"/>
      <c r="F15" s="1105"/>
      <c r="G15" s="1105"/>
      <c r="H15" s="1105"/>
      <c r="I15" s="1105"/>
      <c r="J15" s="1106"/>
      <c r="K15" s="5"/>
    </row>
    <row r="16" spans="1:21" ht="15.75" thickBot="1" x14ac:dyDescent="0.3">
      <c r="B16" s="1123"/>
      <c r="C16" s="90"/>
      <c r="D16" s="1101" t="s">
        <v>867</v>
      </c>
      <c r="E16" s="1102"/>
      <c r="F16" s="1102"/>
      <c r="G16" s="1102"/>
      <c r="H16" s="1102"/>
      <c r="I16" s="1102"/>
      <c r="J16" s="1103"/>
      <c r="K16" s="5"/>
    </row>
    <row r="17" spans="2:11" ht="24.75" thickBot="1" x14ac:dyDescent="0.3">
      <c r="B17" s="1123"/>
      <c r="C17" s="92"/>
      <c r="D17" s="37" t="s">
        <v>868</v>
      </c>
      <c r="E17" s="42" t="s">
        <v>869</v>
      </c>
      <c r="F17" s="37" t="s">
        <v>494</v>
      </c>
      <c r="G17" s="37" t="s">
        <v>495</v>
      </c>
      <c r="H17" s="37" t="s">
        <v>496</v>
      </c>
      <c r="I17" s="37" t="s">
        <v>497</v>
      </c>
      <c r="J17" s="37" t="s">
        <v>602</v>
      </c>
      <c r="K17" s="5"/>
    </row>
    <row r="18" spans="2:11" ht="36.75" thickBot="1" x14ac:dyDescent="0.3">
      <c r="B18" s="1123"/>
      <c r="C18" s="92"/>
      <c r="D18" s="39" t="s">
        <v>870</v>
      </c>
      <c r="E18" s="372">
        <v>6</v>
      </c>
      <c r="F18" s="201"/>
      <c r="G18" s="201"/>
      <c r="H18" s="201"/>
      <c r="I18" s="201"/>
      <c r="J18" s="41">
        <f>SUM(F18:I18)</f>
        <v>0</v>
      </c>
      <c r="K18" s="17"/>
    </row>
    <row r="19" spans="2:11" ht="36.75" thickBot="1" x14ac:dyDescent="0.3">
      <c r="B19" s="1123"/>
      <c r="C19" s="92"/>
      <c r="D19" s="39" t="s">
        <v>871</v>
      </c>
      <c r="E19" s="201">
        <v>0</v>
      </c>
      <c r="F19" s="201"/>
      <c r="G19" s="201"/>
      <c r="H19" s="201"/>
      <c r="I19" s="201"/>
      <c r="J19" s="41">
        <f>SUM(F19:I19)</f>
        <v>0</v>
      </c>
      <c r="K19" s="17"/>
    </row>
    <row r="20" spans="2:11" ht="36.75" thickBot="1" x14ac:dyDescent="0.3">
      <c r="B20" s="1123"/>
      <c r="C20" s="2"/>
      <c r="D20" s="39" t="s">
        <v>129</v>
      </c>
      <c r="E20" s="182">
        <f t="shared" ref="E20:J20" si="0">IFERROR(E19/E18,"N.A.")</f>
        <v>0</v>
      </c>
      <c r="F20" s="182" t="str">
        <f t="shared" si="0"/>
        <v>N.A.</v>
      </c>
      <c r="G20" s="182" t="str">
        <f t="shared" si="0"/>
        <v>N.A.</v>
      </c>
      <c r="H20" s="182" t="str">
        <f t="shared" si="0"/>
        <v>N.A.</v>
      </c>
      <c r="I20" s="182" t="str">
        <f t="shared" si="0"/>
        <v>N.A.</v>
      </c>
      <c r="J20" s="182" t="str">
        <f t="shared" si="0"/>
        <v>N.A.</v>
      </c>
      <c r="K20" s="17"/>
    </row>
    <row r="21" spans="2:11" ht="11.1" customHeight="1" thickBot="1" x14ac:dyDescent="0.3">
      <c r="B21" s="211"/>
      <c r="C21" s="87"/>
      <c r="D21" s="1101" t="s">
        <v>872</v>
      </c>
      <c r="E21" s="1102"/>
      <c r="F21" s="1102"/>
      <c r="G21" s="1102"/>
      <c r="H21" s="1102"/>
      <c r="I21" s="1102"/>
      <c r="J21" s="1103"/>
      <c r="K21" s="5"/>
    </row>
    <row r="22" spans="2:11" ht="36.75" thickBot="1" x14ac:dyDescent="0.3">
      <c r="B22" s="211"/>
      <c r="C22" s="90"/>
      <c r="D22" s="51" t="s">
        <v>873</v>
      </c>
      <c r="E22" s="223" t="s">
        <v>874</v>
      </c>
      <c r="F22" s="62" t="s">
        <v>839</v>
      </c>
      <c r="G22" s="283"/>
      <c r="H22" s="284"/>
      <c r="I22" s="284"/>
      <c r="J22" s="285"/>
      <c r="K22" s="5"/>
    </row>
    <row r="23" spans="2:11" s="184" customFormat="1" ht="15.75" thickBot="1" x14ac:dyDescent="0.3">
      <c r="B23" s="210"/>
      <c r="C23" s="80"/>
      <c r="D23" s="277"/>
      <c r="E23" s="430"/>
      <c r="F23" s="244"/>
      <c r="G23" s="278"/>
      <c r="J23" s="279"/>
      <c r="K23" s="17"/>
    </row>
    <row r="24" spans="2:11" s="184" customFormat="1" ht="15.75" thickBot="1" x14ac:dyDescent="0.3">
      <c r="B24" s="210"/>
      <c r="C24" s="80"/>
      <c r="D24" s="277"/>
      <c r="E24" s="244"/>
      <c r="F24" s="244"/>
      <c r="G24" s="278"/>
      <c r="J24" s="279"/>
      <c r="K24" s="17"/>
    </row>
    <row r="25" spans="2:11" s="184" customFormat="1" ht="15.75" thickBot="1" x14ac:dyDescent="0.3">
      <c r="B25" s="210"/>
      <c r="C25" s="80"/>
      <c r="D25" s="277"/>
      <c r="E25" s="244"/>
      <c r="F25" s="244"/>
      <c r="G25" s="278"/>
      <c r="J25" s="279"/>
      <c r="K25" s="17"/>
    </row>
    <row r="26" spans="2:11" s="184" customFormat="1" ht="15.75" thickBot="1" x14ac:dyDescent="0.3">
      <c r="B26" s="210"/>
      <c r="C26" s="80"/>
      <c r="D26" s="277"/>
      <c r="E26" s="244"/>
      <c r="F26" s="244"/>
      <c r="G26" s="278"/>
      <c r="J26" s="279"/>
      <c r="K26" s="17"/>
    </row>
    <row r="27" spans="2:11" s="184" customFormat="1" ht="15.75" thickBot="1" x14ac:dyDescent="0.3">
      <c r="B27" s="210"/>
      <c r="C27" s="80"/>
      <c r="D27" s="277"/>
      <c r="E27" s="244"/>
      <c r="F27" s="244"/>
      <c r="G27" s="278"/>
      <c r="J27" s="279"/>
      <c r="K27" s="17"/>
    </row>
    <row r="28" spans="2:11" s="184" customFormat="1" ht="15.75" thickBot="1" x14ac:dyDescent="0.3">
      <c r="B28" s="210"/>
      <c r="C28" s="80"/>
      <c r="D28" s="277"/>
      <c r="E28" s="244"/>
      <c r="F28" s="244"/>
      <c r="G28" s="278"/>
      <c r="J28" s="279"/>
      <c r="K28" s="17"/>
    </row>
    <row r="29" spans="2:11" s="184" customFormat="1" ht="15.75" thickBot="1" x14ac:dyDescent="0.3">
      <c r="B29" s="210"/>
      <c r="C29" s="80"/>
      <c r="D29" s="277"/>
      <c r="E29" s="244"/>
      <c r="F29" s="244"/>
      <c r="G29" s="278"/>
      <c r="J29" s="279"/>
      <c r="K29" s="17"/>
    </row>
    <row r="30" spans="2:11" s="184" customFormat="1" ht="15.75" thickBot="1" x14ac:dyDescent="0.3">
      <c r="B30" s="210"/>
      <c r="C30" s="80"/>
      <c r="D30" s="277"/>
      <c r="E30" s="244"/>
      <c r="F30" s="244"/>
      <c r="G30" s="278"/>
      <c r="J30" s="279"/>
      <c r="K30" s="17"/>
    </row>
    <row r="31" spans="2:11" s="184" customFormat="1" ht="15.75" thickBot="1" x14ac:dyDescent="0.3">
      <c r="B31" s="210"/>
      <c r="C31" s="80"/>
      <c r="D31" s="277"/>
      <c r="E31" s="244"/>
      <c r="F31" s="244"/>
      <c r="G31" s="278"/>
      <c r="J31" s="279"/>
      <c r="K31" s="17"/>
    </row>
    <row r="32" spans="2:11" s="184" customFormat="1" ht="15.75" thickBot="1" x14ac:dyDescent="0.3">
      <c r="B32" s="210"/>
      <c r="C32" s="80"/>
      <c r="D32" s="277"/>
      <c r="E32" s="244"/>
      <c r="F32" s="244"/>
      <c r="G32" s="278"/>
      <c r="J32" s="279"/>
      <c r="K32" s="17"/>
    </row>
    <row r="33" spans="2:11" s="184" customFormat="1" ht="15.75" thickBot="1" x14ac:dyDescent="0.3">
      <c r="B33" s="210"/>
      <c r="C33" s="80"/>
      <c r="D33" s="29"/>
      <c r="E33" s="29"/>
      <c r="F33" s="29"/>
      <c r="G33" s="278"/>
      <c r="J33" s="279"/>
    </row>
    <row r="34" spans="2:11" s="184" customFormat="1" ht="15.75" thickBot="1" x14ac:dyDescent="0.3">
      <c r="B34" s="210"/>
      <c r="C34" s="80"/>
      <c r="D34" s="29"/>
      <c r="E34" s="29"/>
      <c r="F34" s="29"/>
      <c r="G34" s="278"/>
      <c r="J34" s="279"/>
    </row>
    <row r="35" spans="2:11" s="184" customFormat="1" ht="15.75" thickBot="1" x14ac:dyDescent="0.3">
      <c r="B35" s="176"/>
      <c r="C35" s="8"/>
      <c r="D35" s="29"/>
      <c r="E35" s="29"/>
      <c r="F35" s="29"/>
      <c r="G35" s="280"/>
      <c r="H35" s="281"/>
      <c r="I35" s="281"/>
      <c r="J35" s="282"/>
    </row>
    <row r="36" spans="2:11" ht="15.75" thickBot="1" x14ac:dyDescent="0.3">
      <c r="B36" s="46" t="s">
        <v>509</v>
      </c>
      <c r="C36" s="91"/>
      <c r="D36" s="1131" t="s">
        <v>875</v>
      </c>
      <c r="E36" s="1132"/>
      <c r="F36" s="1132"/>
      <c r="G36" s="1132"/>
      <c r="H36" s="1132"/>
      <c r="I36" s="1132"/>
      <c r="J36" s="1133"/>
    </row>
    <row r="37" spans="2:11" ht="24.75" thickBot="1" x14ac:dyDescent="0.3">
      <c r="B37" s="46" t="s">
        <v>511</v>
      </c>
      <c r="C37" s="91"/>
      <c r="D37" s="1131" t="s">
        <v>788</v>
      </c>
      <c r="E37" s="1132"/>
      <c r="F37" s="1132"/>
      <c r="G37" s="1132"/>
      <c r="H37" s="1132"/>
      <c r="I37" s="1132"/>
      <c r="J37" s="1133"/>
    </row>
    <row r="38" spans="2:11" ht="15.75" thickBot="1" x14ac:dyDescent="0.3">
      <c r="B38" s="128"/>
      <c r="C38" s="99"/>
      <c r="D38" s="128"/>
      <c r="E38" s="128"/>
      <c r="F38" s="128"/>
      <c r="G38" s="128"/>
      <c r="H38" s="128"/>
      <c r="I38" s="128"/>
      <c r="J38" s="128"/>
      <c r="K38" s="5"/>
    </row>
    <row r="39" spans="2:11" ht="24" customHeight="1" thickBot="1" x14ac:dyDescent="0.3">
      <c r="B39" s="1119" t="s">
        <v>513</v>
      </c>
      <c r="C39" s="1120"/>
      <c r="D39" s="1120"/>
      <c r="E39" s="1121"/>
      <c r="F39" s="5"/>
      <c r="G39" s="5"/>
      <c r="H39" s="5"/>
      <c r="I39" s="5"/>
      <c r="J39" s="5"/>
      <c r="K39" s="5"/>
    </row>
    <row r="40" spans="2:11" ht="15.75" thickBot="1" x14ac:dyDescent="0.3">
      <c r="B40" s="1122">
        <v>1</v>
      </c>
      <c r="C40" s="92"/>
      <c r="D40" s="47" t="s">
        <v>514</v>
      </c>
      <c r="E40" s="514" t="s">
        <v>1652</v>
      </c>
      <c r="F40" s="5"/>
      <c r="G40" s="5"/>
      <c r="H40" s="5"/>
      <c r="I40" s="5"/>
      <c r="J40" s="5"/>
      <c r="K40" s="5"/>
    </row>
    <row r="41" spans="2:11" ht="36.75" thickBot="1" x14ac:dyDescent="0.3">
      <c r="B41" s="1123"/>
      <c r="C41" s="92"/>
      <c r="D41" s="39" t="s">
        <v>7</v>
      </c>
      <c r="E41" s="514" t="s">
        <v>1653</v>
      </c>
      <c r="F41" s="5"/>
      <c r="G41" s="5"/>
      <c r="H41" s="5"/>
      <c r="I41" s="5"/>
      <c r="J41" s="5"/>
      <c r="K41" s="5"/>
    </row>
    <row r="42" spans="2:11" ht="24.75" thickBot="1" x14ac:dyDescent="0.3">
      <c r="B42" s="1123"/>
      <c r="C42" s="92"/>
      <c r="D42" s="39" t="s">
        <v>515</v>
      </c>
      <c r="E42" s="514" t="s">
        <v>1654</v>
      </c>
      <c r="F42" s="5"/>
      <c r="G42" s="5"/>
      <c r="H42" s="5"/>
      <c r="I42" s="5"/>
      <c r="J42" s="5"/>
      <c r="K42" s="5"/>
    </row>
    <row r="43" spans="2:11" ht="24.75" thickBot="1" x14ac:dyDescent="0.3">
      <c r="B43" s="1123"/>
      <c r="C43" s="92"/>
      <c r="D43" s="39" t="s">
        <v>9</v>
      </c>
      <c r="E43" s="514" t="s">
        <v>1655</v>
      </c>
      <c r="F43" s="5"/>
      <c r="G43" s="5"/>
      <c r="H43" s="5"/>
      <c r="I43" s="5"/>
      <c r="J43" s="5"/>
      <c r="K43" s="5"/>
    </row>
    <row r="44" spans="2:11" ht="30.75" thickBot="1" x14ac:dyDescent="0.3">
      <c r="B44" s="1123"/>
      <c r="C44" s="92"/>
      <c r="D44" s="39" t="s">
        <v>11</v>
      </c>
      <c r="E44" s="515" t="s">
        <v>1656</v>
      </c>
      <c r="F44" s="5"/>
      <c r="G44" s="5"/>
      <c r="H44" s="5"/>
      <c r="I44" s="5"/>
      <c r="J44" s="5"/>
      <c r="K44" s="5"/>
    </row>
    <row r="45" spans="2:11" ht="15.75" thickBot="1" x14ac:dyDescent="0.3">
      <c r="B45" s="1123"/>
      <c r="C45" s="92"/>
      <c r="D45" s="39" t="s">
        <v>13</v>
      </c>
      <c r="E45" s="514">
        <v>3175703805</v>
      </c>
      <c r="F45" s="5"/>
      <c r="G45" s="5"/>
      <c r="H45" s="5"/>
      <c r="I45" s="5"/>
      <c r="J45" s="5"/>
      <c r="K45" s="5"/>
    </row>
    <row r="46" spans="2:11" ht="15.75" thickBot="1" x14ac:dyDescent="0.3">
      <c r="B46" s="1124"/>
      <c r="C46" s="2"/>
      <c r="D46" s="39" t="s">
        <v>516</v>
      </c>
      <c r="E46" s="514" t="s">
        <v>1657</v>
      </c>
      <c r="F46" s="5"/>
      <c r="G46" s="5"/>
      <c r="H46" s="5"/>
      <c r="I46" s="5"/>
      <c r="J46" s="5"/>
      <c r="K46" s="5"/>
    </row>
    <row r="47" spans="2:11" ht="15.75" thickBot="1" x14ac:dyDescent="0.3">
      <c r="B47" s="1"/>
      <c r="C47" s="74"/>
      <c r="D47" s="5"/>
      <c r="E47" s="5"/>
      <c r="F47" s="5"/>
      <c r="G47" s="5"/>
      <c r="H47" s="5"/>
      <c r="I47" s="5"/>
      <c r="J47" s="5"/>
      <c r="K47" s="5"/>
    </row>
    <row r="48" spans="2:11" ht="15.75" thickBot="1" x14ac:dyDescent="0.3">
      <c r="B48" s="1119" t="s">
        <v>517</v>
      </c>
      <c r="C48" s="1120"/>
      <c r="D48" s="1120"/>
      <c r="E48" s="1121"/>
      <c r="F48" s="5"/>
      <c r="G48" s="5"/>
      <c r="H48" s="5"/>
      <c r="I48" s="5"/>
      <c r="J48" s="5"/>
      <c r="K48" s="5"/>
    </row>
    <row r="49" spans="2:11" ht="15.75" thickBot="1" x14ac:dyDescent="0.3">
      <c r="B49" s="1122">
        <v>1</v>
      </c>
      <c r="C49" s="92"/>
      <c r="D49" s="47" t="s">
        <v>514</v>
      </c>
      <c r="E49" s="212" t="s">
        <v>518</v>
      </c>
      <c r="F49" s="5"/>
      <c r="G49" s="5"/>
      <c r="H49" s="5"/>
      <c r="I49" s="5"/>
      <c r="J49" s="5"/>
      <c r="K49" s="5"/>
    </row>
    <row r="50" spans="2:11" ht="15.75" thickBot="1" x14ac:dyDescent="0.3">
      <c r="B50" s="1123"/>
      <c r="C50" s="92"/>
      <c r="D50" s="39" t="s">
        <v>7</v>
      </c>
      <c r="E50" s="212" t="s">
        <v>519</v>
      </c>
      <c r="F50" s="5"/>
      <c r="G50" s="5"/>
      <c r="H50" s="5"/>
      <c r="I50" s="5"/>
      <c r="J50" s="5"/>
      <c r="K50" s="5"/>
    </row>
    <row r="51" spans="2:11" ht="15.75" thickBot="1" x14ac:dyDescent="0.3">
      <c r="B51" s="1123"/>
      <c r="C51" s="92"/>
      <c r="D51" s="39" t="s">
        <v>515</v>
      </c>
      <c r="E51" s="232"/>
      <c r="F51" s="5"/>
      <c r="G51" s="5"/>
      <c r="H51" s="5"/>
      <c r="I51" s="5"/>
      <c r="J51" s="5"/>
      <c r="K51" s="5"/>
    </row>
    <row r="52" spans="2:11" ht="15.75" thickBot="1" x14ac:dyDescent="0.3">
      <c r="B52" s="1123"/>
      <c r="C52" s="92"/>
      <c r="D52" s="39" t="s">
        <v>9</v>
      </c>
      <c r="E52" s="232"/>
      <c r="F52" s="5"/>
      <c r="G52" s="5"/>
      <c r="H52" s="5"/>
      <c r="I52" s="5"/>
      <c r="J52" s="5"/>
      <c r="K52" s="5"/>
    </row>
    <row r="53" spans="2:11" ht="15.75" thickBot="1" x14ac:dyDescent="0.3">
      <c r="B53" s="1123"/>
      <c r="C53" s="92"/>
      <c r="D53" s="39" t="s">
        <v>11</v>
      </c>
      <c r="E53" s="232"/>
      <c r="F53" s="5"/>
      <c r="G53" s="5"/>
      <c r="H53" s="5"/>
      <c r="I53" s="5"/>
      <c r="J53" s="5"/>
      <c r="K53" s="5"/>
    </row>
    <row r="54" spans="2:11" ht="15.75" thickBot="1" x14ac:dyDescent="0.3">
      <c r="B54" s="1123"/>
      <c r="C54" s="92"/>
      <c r="D54" s="39" t="s">
        <v>13</v>
      </c>
      <c r="E54" s="232"/>
      <c r="F54" s="5"/>
      <c r="G54" s="5"/>
      <c r="H54" s="5"/>
      <c r="I54" s="5"/>
      <c r="J54" s="5"/>
      <c r="K54" s="5"/>
    </row>
    <row r="55" spans="2:11" ht="15.75" thickBot="1" x14ac:dyDescent="0.3">
      <c r="B55" s="1124"/>
      <c r="C55" s="2"/>
      <c r="D55" s="39" t="s">
        <v>516</v>
      </c>
      <c r="E55" s="232"/>
      <c r="F55" s="5"/>
      <c r="G55" s="5"/>
      <c r="H55" s="5"/>
      <c r="I55" s="5"/>
      <c r="J55" s="5"/>
      <c r="K55" s="5"/>
    </row>
    <row r="56" spans="2:11" ht="15.75" thickBot="1" x14ac:dyDescent="0.3">
      <c r="B56" s="1"/>
      <c r="C56" s="74"/>
      <c r="D56" s="5"/>
      <c r="E56" s="5"/>
      <c r="F56" s="5"/>
      <c r="G56" s="5"/>
      <c r="H56" s="5"/>
      <c r="I56" s="5"/>
      <c r="J56" s="5"/>
      <c r="K56" s="5"/>
    </row>
    <row r="57" spans="2:11" ht="15" customHeight="1" thickBot="1" x14ac:dyDescent="0.3">
      <c r="B57" s="120" t="s">
        <v>520</v>
      </c>
      <c r="C57" s="121"/>
      <c r="D57" s="121"/>
      <c r="E57" s="122"/>
      <c r="G57" s="5"/>
      <c r="H57" s="5"/>
      <c r="I57" s="5"/>
      <c r="J57" s="5"/>
      <c r="K57" s="5"/>
    </row>
    <row r="58" spans="2:11" ht="24.75" thickBot="1" x14ac:dyDescent="0.3">
      <c r="B58" s="46" t="s">
        <v>521</v>
      </c>
      <c r="C58" s="39" t="s">
        <v>522</v>
      </c>
      <c r="D58" s="39" t="s">
        <v>523</v>
      </c>
      <c r="E58" s="39" t="s">
        <v>524</v>
      </c>
      <c r="F58" s="5"/>
      <c r="G58" s="5"/>
      <c r="H58" s="5"/>
      <c r="I58" s="5"/>
      <c r="J58" s="5"/>
    </row>
    <row r="59" spans="2:11" ht="72.75" thickBot="1" x14ac:dyDescent="0.3">
      <c r="B59" s="48">
        <v>42401</v>
      </c>
      <c r="C59" s="39">
        <v>1</v>
      </c>
      <c r="D59" s="49" t="s">
        <v>876</v>
      </c>
      <c r="E59" s="39"/>
      <c r="F59" s="5"/>
      <c r="G59" s="5"/>
      <c r="H59" s="5"/>
      <c r="I59" s="5"/>
      <c r="J59" s="5"/>
    </row>
    <row r="60" spans="2:11" ht="15.75" thickBot="1" x14ac:dyDescent="0.3">
      <c r="B60" s="1"/>
      <c r="C60" s="74"/>
      <c r="D60" s="5"/>
      <c r="E60" s="5"/>
      <c r="F60" s="5"/>
      <c r="G60" s="5"/>
      <c r="H60" s="5"/>
      <c r="I60" s="5"/>
      <c r="J60" s="5"/>
      <c r="K60" s="5"/>
    </row>
    <row r="61" spans="2:11" ht="15.75" thickBot="1" x14ac:dyDescent="0.3">
      <c r="B61" s="4" t="s">
        <v>877</v>
      </c>
      <c r="C61" s="94"/>
      <c r="D61" s="5"/>
      <c r="E61" s="5"/>
      <c r="F61" s="5"/>
      <c r="G61" s="5"/>
      <c r="H61" s="5"/>
      <c r="I61" s="5"/>
      <c r="J61" s="5"/>
      <c r="K61" s="5"/>
    </row>
    <row r="62" spans="2:11" x14ac:dyDescent="0.25">
      <c r="B62" s="1176"/>
      <c r="C62" s="1177"/>
      <c r="D62" s="1177"/>
      <c r="E62" s="5"/>
      <c r="F62" s="5"/>
      <c r="G62" s="5"/>
      <c r="H62" s="5"/>
      <c r="I62" s="5"/>
      <c r="J62" s="5"/>
      <c r="K62" s="5"/>
    </row>
    <row r="63" spans="2:11" x14ac:dyDescent="0.25">
      <c r="B63" s="1176"/>
      <c r="C63" s="1177"/>
      <c r="D63" s="1177"/>
      <c r="E63" s="5"/>
      <c r="F63" s="5"/>
      <c r="G63" s="5"/>
      <c r="H63" s="5"/>
      <c r="I63" s="5"/>
      <c r="J63" s="5"/>
      <c r="K63" s="5"/>
    </row>
    <row r="64" spans="2:11" ht="15.75" thickBot="1" x14ac:dyDescent="0.3">
      <c r="B64" s="5"/>
      <c r="D64" s="5"/>
      <c r="E64" s="5"/>
      <c r="F64" s="5"/>
      <c r="G64" s="5"/>
      <c r="H64" s="5"/>
      <c r="I64" s="5"/>
      <c r="J64" s="5"/>
      <c r="K64" s="5"/>
    </row>
    <row r="65" spans="2:11" ht="15.75" thickBot="1" x14ac:dyDescent="0.3">
      <c r="B65" s="1119" t="s">
        <v>526</v>
      </c>
      <c r="C65" s="1120"/>
      <c r="D65" s="1121"/>
      <c r="E65" s="5"/>
      <c r="F65" s="5"/>
      <c r="G65" s="5"/>
      <c r="H65" s="5"/>
      <c r="I65" s="5"/>
      <c r="J65" s="5"/>
      <c r="K65" s="5"/>
    </row>
    <row r="66" spans="2:11" ht="60.75" thickBot="1" x14ac:dyDescent="0.3">
      <c r="B66" s="46" t="s">
        <v>527</v>
      </c>
      <c r="C66" s="2"/>
      <c r="D66" s="39" t="s">
        <v>878</v>
      </c>
      <c r="E66" s="5"/>
      <c r="F66" s="5"/>
      <c r="G66" s="5"/>
      <c r="H66" s="5"/>
      <c r="I66" s="5"/>
      <c r="J66" s="5"/>
      <c r="K66" s="5"/>
    </row>
    <row r="67" spans="2:11" x14ac:dyDescent="0.25">
      <c r="B67" s="1122" t="s">
        <v>529</v>
      </c>
      <c r="C67" s="92"/>
      <c r="D67" s="52" t="s">
        <v>530</v>
      </c>
      <c r="E67" s="5"/>
      <c r="F67" s="5"/>
      <c r="G67" s="5"/>
      <c r="H67" s="5"/>
      <c r="I67" s="5"/>
      <c r="J67" s="5"/>
      <c r="K67" s="5"/>
    </row>
    <row r="68" spans="2:11" ht="120" x14ac:dyDescent="0.25">
      <c r="B68" s="1123"/>
      <c r="C68" s="92"/>
      <c r="D68" s="45" t="s">
        <v>879</v>
      </c>
      <c r="E68" s="5"/>
      <c r="F68" s="5"/>
      <c r="G68" s="5"/>
      <c r="H68" s="5"/>
      <c r="I68" s="5"/>
      <c r="J68" s="5"/>
      <c r="K68" s="5"/>
    </row>
    <row r="69" spans="2:11" x14ac:dyDescent="0.25">
      <c r="B69" s="1123"/>
      <c r="C69" s="92"/>
      <c r="D69" s="52" t="s">
        <v>533</v>
      </c>
      <c r="E69" s="5"/>
      <c r="F69" s="5"/>
      <c r="G69" s="5"/>
      <c r="H69" s="5"/>
      <c r="I69" s="5"/>
      <c r="J69" s="5"/>
      <c r="K69" s="5"/>
    </row>
    <row r="70" spans="2:11" x14ac:dyDescent="0.25">
      <c r="B70" s="1123"/>
      <c r="C70" s="92"/>
      <c r="D70" s="45" t="s">
        <v>793</v>
      </c>
      <c r="E70" s="5"/>
      <c r="F70" s="5"/>
      <c r="G70" s="5"/>
      <c r="H70" s="5"/>
      <c r="I70" s="5"/>
      <c r="J70" s="5"/>
      <c r="K70" s="5"/>
    </row>
    <row r="71" spans="2:11" x14ac:dyDescent="0.25">
      <c r="B71" s="1123"/>
      <c r="C71" s="92"/>
      <c r="D71" s="45" t="s">
        <v>880</v>
      </c>
      <c r="E71" s="5"/>
      <c r="F71" s="5"/>
      <c r="G71" s="5"/>
      <c r="H71" s="5"/>
      <c r="I71" s="5"/>
      <c r="J71" s="5"/>
      <c r="K71" s="5"/>
    </row>
    <row r="72" spans="2:11" x14ac:dyDescent="0.25">
      <c r="B72" s="1123"/>
      <c r="C72" s="92"/>
      <c r="D72" s="45" t="s">
        <v>638</v>
      </c>
      <c r="E72" s="5"/>
      <c r="F72" s="5"/>
      <c r="G72" s="5"/>
      <c r="H72" s="5"/>
      <c r="I72" s="5"/>
      <c r="J72" s="5"/>
      <c r="K72" s="5"/>
    </row>
    <row r="73" spans="2:11" x14ac:dyDescent="0.25">
      <c r="B73" s="1123"/>
      <c r="C73" s="92"/>
      <c r="D73" s="45" t="s">
        <v>881</v>
      </c>
      <c r="E73" s="5"/>
      <c r="F73" s="5"/>
      <c r="G73" s="5"/>
      <c r="H73" s="5"/>
      <c r="I73" s="5"/>
      <c r="J73" s="5"/>
      <c r="K73" s="5"/>
    </row>
    <row r="74" spans="2:11" x14ac:dyDescent="0.25">
      <c r="B74" s="1123"/>
      <c r="C74" s="92"/>
      <c r="D74" s="45" t="s">
        <v>882</v>
      </c>
      <c r="E74" s="5"/>
      <c r="F74" s="5"/>
      <c r="G74" s="5"/>
      <c r="H74" s="5"/>
      <c r="I74" s="5"/>
      <c r="J74" s="5"/>
      <c r="K74" s="5"/>
    </row>
    <row r="75" spans="2:11" x14ac:dyDescent="0.25">
      <c r="B75" s="1123"/>
      <c r="C75" s="92"/>
      <c r="D75" s="45" t="s">
        <v>883</v>
      </c>
      <c r="E75" s="5"/>
      <c r="F75" s="5"/>
      <c r="G75" s="5"/>
      <c r="H75" s="5"/>
      <c r="I75" s="5"/>
      <c r="J75" s="5"/>
      <c r="K75" s="5"/>
    </row>
    <row r="76" spans="2:11" x14ac:dyDescent="0.25">
      <c r="B76" s="1123"/>
      <c r="C76" s="92"/>
      <c r="D76" s="45" t="s">
        <v>884</v>
      </c>
      <c r="E76" s="5"/>
      <c r="F76" s="5"/>
      <c r="G76" s="5"/>
      <c r="H76" s="5"/>
      <c r="I76" s="5"/>
      <c r="J76" s="5"/>
      <c r="K76" s="5"/>
    </row>
    <row r="77" spans="2:11" x14ac:dyDescent="0.25">
      <c r="B77" s="1123"/>
      <c r="C77" s="92"/>
      <c r="D77" s="52" t="s">
        <v>758</v>
      </c>
      <c r="E77" s="5"/>
      <c r="F77" s="5"/>
      <c r="G77" s="5"/>
      <c r="H77" s="5"/>
      <c r="I77" s="5"/>
      <c r="J77" s="5"/>
      <c r="K77" s="5"/>
    </row>
    <row r="78" spans="2:11" ht="36.75" thickBot="1" x14ac:dyDescent="0.3">
      <c r="B78" s="1124"/>
      <c r="C78" s="2"/>
      <c r="D78" s="39" t="s">
        <v>855</v>
      </c>
      <c r="E78" s="5"/>
      <c r="F78" s="5"/>
      <c r="G78" s="5"/>
      <c r="H78" s="5"/>
      <c r="I78" s="5"/>
      <c r="J78" s="5"/>
      <c r="K78" s="5"/>
    </row>
    <row r="79" spans="2:11" ht="24.75" thickBot="1" x14ac:dyDescent="0.3">
      <c r="B79" s="46" t="s">
        <v>542</v>
      </c>
      <c r="C79" s="2"/>
      <c r="D79" s="39"/>
      <c r="E79" s="5"/>
      <c r="F79" s="5"/>
      <c r="G79" s="5"/>
      <c r="H79" s="5"/>
      <c r="I79" s="5"/>
      <c r="J79" s="5"/>
      <c r="K79" s="5"/>
    </row>
    <row r="80" spans="2:11" ht="144" x14ac:dyDescent="0.25">
      <c r="B80" s="1122" t="s">
        <v>543</v>
      </c>
      <c r="C80" s="92"/>
      <c r="D80" s="45" t="s">
        <v>885</v>
      </c>
      <c r="E80" s="5"/>
      <c r="F80" s="5"/>
      <c r="G80" s="5"/>
      <c r="H80" s="5"/>
      <c r="I80" s="5"/>
      <c r="J80" s="5"/>
      <c r="K80" s="5"/>
    </row>
    <row r="81" spans="2:11" ht="72" x14ac:dyDescent="0.25">
      <c r="B81" s="1123"/>
      <c r="C81" s="92"/>
      <c r="D81" s="45" t="s">
        <v>886</v>
      </c>
      <c r="E81" s="5"/>
      <c r="F81" s="5"/>
      <c r="G81" s="5"/>
      <c r="H81" s="5"/>
      <c r="I81" s="5"/>
      <c r="J81" s="5"/>
      <c r="K81" s="5"/>
    </row>
    <row r="82" spans="2:11" ht="84" x14ac:dyDescent="0.25">
      <c r="B82" s="1123"/>
      <c r="C82" s="92"/>
      <c r="D82" s="45" t="s">
        <v>887</v>
      </c>
      <c r="E82" s="5"/>
      <c r="F82" s="5"/>
      <c r="G82" s="5"/>
      <c r="H82" s="5"/>
      <c r="I82" s="5"/>
      <c r="J82" s="5"/>
      <c r="K82" s="5"/>
    </row>
    <row r="83" spans="2:11" ht="108.75" thickBot="1" x14ac:dyDescent="0.3">
      <c r="B83" s="1124"/>
      <c r="C83" s="2"/>
      <c r="D83" s="39" t="s">
        <v>888</v>
      </c>
      <c r="E83" s="5"/>
      <c r="F83" s="5"/>
      <c r="G83" s="5"/>
      <c r="H83" s="5"/>
      <c r="I83" s="5"/>
      <c r="J83" s="5"/>
      <c r="K83" s="5"/>
    </row>
    <row r="84" spans="2:11" ht="36" x14ac:dyDescent="0.25">
      <c r="B84" s="1122" t="s">
        <v>560</v>
      </c>
      <c r="C84" s="92"/>
      <c r="D84" s="52" t="s">
        <v>129</v>
      </c>
      <c r="E84" s="5"/>
      <c r="F84" s="5"/>
      <c r="G84" s="5"/>
      <c r="H84" s="5"/>
      <c r="I84" s="5"/>
      <c r="J84" s="5"/>
      <c r="K84" s="5"/>
    </row>
    <row r="85" spans="2:11" x14ac:dyDescent="0.25">
      <c r="B85" s="1123"/>
      <c r="C85" s="92"/>
      <c r="D85" s="15"/>
      <c r="E85" s="5"/>
      <c r="F85" s="5"/>
      <c r="G85" s="5"/>
      <c r="H85" s="5"/>
      <c r="I85" s="5"/>
      <c r="J85" s="5"/>
      <c r="K85" s="5"/>
    </row>
    <row r="86" spans="2:11" x14ac:dyDescent="0.25">
      <c r="B86" s="1123"/>
      <c r="C86" s="92"/>
      <c r="D86" s="45" t="s">
        <v>561</v>
      </c>
      <c r="E86" s="5"/>
      <c r="F86" s="5"/>
      <c r="G86" s="5"/>
      <c r="H86" s="5"/>
      <c r="I86" s="5"/>
      <c r="J86" s="5"/>
      <c r="K86" s="5"/>
    </row>
    <row r="87" spans="2:11" ht="61.5" x14ac:dyDescent="0.25">
      <c r="B87" s="1123"/>
      <c r="C87" s="92"/>
      <c r="D87" s="45" t="s">
        <v>889</v>
      </c>
      <c r="E87" s="5"/>
      <c r="F87" s="5"/>
      <c r="G87" s="5"/>
      <c r="H87" s="5"/>
      <c r="I87" s="5"/>
      <c r="J87" s="5"/>
      <c r="K87" s="5"/>
    </row>
    <row r="88" spans="2:11" ht="61.5" x14ac:dyDescent="0.25">
      <c r="B88" s="1123"/>
      <c r="C88" s="92"/>
      <c r="D88" s="45" t="s">
        <v>890</v>
      </c>
      <c r="E88" s="5"/>
      <c r="F88" s="5"/>
      <c r="G88" s="5"/>
      <c r="H88" s="5"/>
      <c r="I88" s="5"/>
      <c r="J88" s="5"/>
      <c r="K88" s="5"/>
    </row>
    <row r="89" spans="2:11" ht="38.25" thickBot="1" x14ac:dyDescent="0.3">
      <c r="B89" s="1124"/>
      <c r="C89" s="2"/>
      <c r="D89" s="39" t="s">
        <v>891</v>
      </c>
      <c r="E89" s="5"/>
      <c r="F89" s="5"/>
      <c r="G89" s="5"/>
      <c r="H89" s="5"/>
      <c r="I89" s="5"/>
      <c r="J89" s="5"/>
      <c r="K89" s="5"/>
    </row>
  </sheetData>
  <mergeCells count="25">
    <mergeCell ref="A1:P1"/>
    <mergeCell ref="A2:P2"/>
    <mergeCell ref="A3:P3"/>
    <mergeCell ref="A4:D4"/>
    <mergeCell ref="A5:P5"/>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B10:D10"/>
    <mergeCell ref="F10:S10"/>
    <mergeCell ref="F11:S11"/>
    <mergeCell ref="E12:R12"/>
    <mergeCell ref="E13:R13"/>
  </mergeCells>
  <conditionalFormatting sqref="F10">
    <cfRule type="notContainsBlanks" dxfId="91" priority="4">
      <formula>LEN(TRIM(F10))&gt;0</formula>
    </cfRule>
  </conditionalFormatting>
  <conditionalFormatting sqref="F11:S11">
    <cfRule type="expression" dxfId="90" priority="2">
      <formula>E11="NO SE REPORTA"</formula>
    </cfRule>
    <cfRule type="expression" dxfId="89" priority="3">
      <formula>E10="NO APLICA"</formula>
    </cfRule>
  </conditionalFormatting>
  <conditionalFormatting sqref="E12:R12">
    <cfRule type="expression" dxfId="8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4" r:id="rId1"/>
  </hyperlinks>
  <pageMargins left="0.25" right="0.25" top="0.75" bottom="0.75" header="0.3" footer="0.3"/>
  <pageSetup paperSize="178" orientation="landscape" horizontalDpi="1200" verticalDpi="1200" r:id="rId2"/>
  <ignoredErrors>
    <ignoredError sqref="J18:J19" formulaRange="1"/>
  </ignoredErrors>
  <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dimension ref="A1:U184"/>
  <sheetViews>
    <sheetView showGridLines="0" topLeftCell="C40"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11" max="11" width="11.42578125"/>
    <col min="12" max="12" width="23" customWidth="1"/>
    <col min="13" max="13" width="11" customWidth="1"/>
    <col min="14" max="16" width="8.855468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130</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c r="L6" s="5"/>
    </row>
    <row r="7" spans="1:21" ht="15.75" thickBot="1" x14ac:dyDescent="0.3">
      <c r="B7" s="73"/>
      <c r="C7" s="75"/>
      <c r="D7" s="5"/>
      <c r="E7" s="16"/>
      <c r="F7" s="5" t="s">
        <v>462</v>
      </c>
      <c r="G7" s="5"/>
      <c r="H7" s="5"/>
      <c r="I7" s="5"/>
      <c r="J7" s="5"/>
      <c r="K7" s="5" t="s">
        <v>892</v>
      </c>
    </row>
    <row r="8" spans="1:21" ht="15.75" thickBot="1" x14ac:dyDescent="0.3">
      <c r="B8" s="168" t="s">
        <v>463</v>
      </c>
      <c r="C8" s="205">
        <v>2021</v>
      </c>
      <c r="D8" s="209" t="str">
        <f>IF(E10="NO APLICA","NO APLICA",IF(E11="NO SE REPORTA","SIN INFORMACION",+N34))</f>
        <v>NO APLICA</v>
      </c>
      <c r="E8" s="206"/>
      <c r="F8" s="5" t="s">
        <v>464</v>
      </c>
      <c r="G8" s="5"/>
      <c r="H8" s="5"/>
      <c r="I8" s="5"/>
      <c r="J8" s="5"/>
      <c r="K8" s="5"/>
      <c r="L8" s="5"/>
    </row>
    <row r="9" spans="1:21" x14ac:dyDescent="0.25">
      <c r="B9" s="351" t="s">
        <v>465</v>
      </c>
      <c r="C9" s="86"/>
      <c r="D9" s="5"/>
      <c r="E9" s="5"/>
      <c r="F9" s="5"/>
      <c r="G9" s="5"/>
      <c r="H9" s="5"/>
      <c r="I9" s="5"/>
    </row>
    <row r="10" spans="1:21" x14ac:dyDescent="0.25">
      <c r="B10" s="1143" t="s">
        <v>466</v>
      </c>
      <c r="C10" s="1143"/>
      <c r="D10" s="1143"/>
      <c r="E10" s="354" t="s">
        <v>866</v>
      </c>
      <c r="F10" s="1150" t="s">
        <v>1730</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c>
      <c r="E11" s="355" t="s">
        <v>893</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c>
      <c r="E12" s="1146"/>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row>
    <row r="15" spans="1:21" ht="15.6" customHeight="1" thickBot="1" x14ac:dyDescent="0.3">
      <c r="B15" s="1122" t="s">
        <v>470</v>
      </c>
      <c r="C15" s="87"/>
      <c r="D15" s="1104" t="s">
        <v>775</v>
      </c>
      <c r="E15" s="1105"/>
      <c r="F15" s="1105"/>
      <c r="G15" s="1105"/>
      <c r="H15" s="1105"/>
      <c r="I15" s="1106"/>
      <c r="K15" s="291" t="s">
        <v>868</v>
      </c>
      <c r="L15" s="291" t="s">
        <v>894</v>
      </c>
      <c r="M15" s="291" t="s">
        <v>895</v>
      </c>
      <c r="N15" s="291" t="s">
        <v>575</v>
      </c>
      <c r="O15" s="208"/>
    </row>
    <row r="16" spans="1:21" ht="21.6" customHeight="1" thickBot="1" x14ac:dyDescent="0.3">
      <c r="B16" s="1123"/>
      <c r="C16" s="96" t="s">
        <v>424</v>
      </c>
      <c r="D16" s="42" t="s">
        <v>601</v>
      </c>
      <c r="E16" s="37" t="s">
        <v>602</v>
      </c>
      <c r="F16" s="5"/>
      <c r="G16" s="5"/>
      <c r="I16" s="20"/>
      <c r="K16" s="291" t="s">
        <v>896</v>
      </c>
      <c r="L16" s="298" t="s">
        <v>897</v>
      </c>
      <c r="M16" s="292">
        <v>0.05</v>
      </c>
      <c r="N16" s="292">
        <v>0.05</v>
      </c>
      <c r="O16" s="208"/>
    </row>
    <row r="17" spans="2:18" ht="43.5" customHeight="1" thickBot="1" x14ac:dyDescent="0.3">
      <c r="B17" s="1123"/>
      <c r="C17" s="2" t="s">
        <v>603</v>
      </c>
      <c r="D17" s="39" t="s">
        <v>898</v>
      </c>
      <c r="E17" s="518">
        <v>1848475</v>
      </c>
      <c r="F17" s="5"/>
      <c r="G17" s="5"/>
      <c r="I17" s="20"/>
      <c r="K17" s="291" t="s">
        <v>899</v>
      </c>
      <c r="L17" s="298" t="s">
        <v>900</v>
      </c>
      <c r="M17" s="292">
        <v>0.15</v>
      </c>
      <c r="N17" s="292">
        <f>+M17+N16</f>
        <v>0.2</v>
      </c>
      <c r="O17" s="208"/>
    </row>
    <row r="18" spans="2:18" ht="50.25" customHeight="1" thickBot="1" x14ac:dyDescent="0.3">
      <c r="B18" s="1123"/>
      <c r="C18" s="2" t="s">
        <v>605</v>
      </c>
      <c r="D18" s="39" t="s">
        <v>901</v>
      </c>
      <c r="E18" s="518">
        <v>0</v>
      </c>
      <c r="F18" s="5"/>
      <c r="G18" s="5"/>
      <c r="I18" s="20"/>
      <c r="K18" s="291" t="s">
        <v>902</v>
      </c>
      <c r="L18" s="298" t="s">
        <v>903</v>
      </c>
      <c r="M18" s="292">
        <v>0.15</v>
      </c>
      <c r="N18" s="292">
        <f>+M18+N17</f>
        <v>0.35</v>
      </c>
      <c r="O18" s="208"/>
    </row>
    <row r="19" spans="2:18" ht="48" customHeight="1" thickBot="1" x14ac:dyDescent="0.3">
      <c r="B19" s="1123"/>
      <c r="C19" s="2" t="s">
        <v>607</v>
      </c>
      <c r="D19" s="39" t="s">
        <v>904</v>
      </c>
      <c r="E19" s="518">
        <v>0</v>
      </c>
      <c r="F19" s="5"/>
      <c r="G19" s="5"/>
      <c r="I19" s="20"/>
      <c r="K19" s="291" t="s">
        <v>905</v>
      </c>
      <c r="L19" s="298" t="s">
        <v>906</v>
      </c>
      <c r="M19" s="292">
        <v>0.2</v>
      </c>
      <c r="N19" s="292">
        <f>+M19+N18</f>
        <v>0.55000000000000004</v>
      </c>
      <c r="O19" s="208"/>
    </row>
    <row r="20" spans="2:18" ht="34.700000000000003" customHeight="1" thickBot="1" x14ac:dyDescent="0.3">
      <c r="B20" s="1123"/>
      <c r="C20" s="2" t="s">
        <v>691</v>
      </c>
      <c r="D20" s="39" t="s">
        <v>907</v>
      </c>
      <c r="E20" s="536">
        <f>+E18+E19</f>
        <v>0</v>
      </c>
      <c r="F20" s="5"/>
      <c r="G20" s="5"/>
      <c r="I20" s="20"/>
      <c r="K20" s="291" t="s">
        <v>908</v>
      </c>
      <c r="L20" s="298" t="s">
        <v>909</v>
      </c>
      <c r="M20" s="292">
        <v>0.2</v>
      </c>
      <c r="N20" s="292">
        <f>+M20+N19</f>
        <v>0.75</v>
      </c>
      <c r="O20" s="208"/>
    </row>
    <row r="21" spans="2:18" ht="34.700000000000003" customHeight="1" thickBot="1" x14ac:dyDescent="0.3">
      <c r="B21" s="1123"/>
      <c r="C21" s="2" t="s">
        <v>693</v>
      </c>
      <c r="D21" s="39" t="s">
        <v>910</v>
      </c>
      <c r="E21" s="518">
        <v>1848475</v>
      </c>
      <c r="F21" s="5"/>
      <c r="G21" s="5"/>
      <c r="I21" s="20"/>
      <c r="K21" s="291" t="s">
        <v>911</v>
      </c>
      <c r="L21" s="298" t="s">
        <v>912</v>
      </c>
      <c r="M21" s="292">
        <v>0.25</v>
      </c>
      <c r="N21" s="292">
        <f>+M21+N20</f>
        <v>1</v>
      </c>
      <c r="R21" t="s">
        <v>913</v>
      </c>
    </row>
    <row r="22" spans="2:18" ht="15" customHeight="1" x14ac:dyDescent="0.25">
      <c r="B22" s="1123"/>
      <c r="C22" s="90"/>
      <c r="D22" s="1110"/>
      <c r="E22" s="1111"/>
      <c r="F22" s="1111"/>
      <c r="G22" s="1111"/>
      <c r="H22" s="1111"/>
      <c r="I22" s="1112"/>
      <c r="K22" s="291" t="s">
        <v>602</v>
      </c>
      <c r="L22" s="291"/>
      <c r="M22" s="292">
        <f>SUM(M16:M21)</f>
        <v>1</v>
      </c>
    </row>
    <row r="23" spans="2:18" ht="15.75" thickBot="1" x14ac:dyDescent="0.3">
      <c r="B23" s="1123"/>
      <c r="C23" s="90"/>
      <c r="D23" s="1134" t="s">
        <v>914</v>
      </c>
      <c r="E23" s="1135"/>
      <c r="F23" s="1135"/>
      <c r="G23" s="1135"/>
      <c r="H23" s="1135"/>
      <c r="I23" s="1136"/>
      <c r="J23" s="5"/>
      <c r="K23" s="5"/>
      <c r="L23" s="5"/>
    </row>
    <row r="24" spans="2:18" ht="15" customHeight="1" thickBot="1" x14ac:dyDescent="0.3">
      <c r="B24" s="1123"/>
      <c r="C24" s="92"/>
      <c r="D24" s="37" t="s">
        <v>601</v>
      </c>
      <c r="E24" s="88" t="s">
        <v>494</v>
      </c>
      <c r="F24" s="88" t="s">
        <v>495</v>
      </c>
      <c r="G24" s="88" t="s">
        <v>496</v>
      </c>
      <c r="H24" s="88" t="s">
        <v>497</v>
      </c>
      <c r="I24" s="88" t="s">
        <v>602</v>
      </c>
      <c r="J24" s="5"/>
      <c r="K24" s="1213" t="s">
        <v>868</v>
      </c>
      <c r="L24" s="1213" t="s">
        <v>915</v>
      </c>
      <c r="M24" s="1213" t="s">
        <v>494</v>
      </c>
      <c r="N24" s="1213" t="s">
        <v>495</v>
      </c>
      <c r="O24" s="1213" t="s">
        <v>496</v>
      </c>
      <c r="P24" s="1213" t="s">
        <v>497</v>
      </c>
    </row>
    <row r="25" spans="2:18" ht="25.5" customHeight="1" thickBot="1" x14ac:dyDescent="0.3">
      <c r="B25" s="1123"/>
      <c r="C25" s="92"/>
      <c r="D25" s="39" t="s">
        <v>916</v>
      </c>
      <c r="E25" s="202"/>
      <c r="F25" s="202"/>
      <c r="G25" s="202"/>
      <c r="H25" s="202"/>
      <c r="I25" s="288">
        <f>Formulas!$I$15</f>
        <v>0</v>
      </c>
      <c r="J25" s="5"/>
      <c r="K25" s="1213"/>
      <c r="L25" s="1213"/>
      <c r="M25" s="1213"/>
      <c r="N25" s="1213"/>
      <c r="O25" s="1213"/>
      <c r="P25" s="1213"/>
    </row>
    <row r="26" spans="2:18" ht="15" customHeight="1" thickBot="1" x14ac:dyDescent="0.3">
      <c r="B26" s="1123"/>
      <c r="C26" s="92"/>
      <c r="D26" s="38" t="s">
        <v>820</v>
      </c>
      <c r="E26" s="202"/>
      <c r="F26" s="202"/>
      <c r="G26" s="202"/>
      <c r="H26" s="202"/>
      <c r="I26" s="286"/>
      <c r="J26" s="5"/>
      <c r="K26" s="291" t="str">
        <f>+D26</f>
        <v>Sin iniciar</v>
      </c>
      <c r="L26" s="290">
        <v>0.9</v>
      </c>
      <c r="M26" s="287">
        <f>+$L26*E26</f>
        <v>0</v>
      </c>
      <c r="N26" s="287"/>
      <c r="O26" s="287"/>
      <c r="P26" s="287"/>
    </row>
    <row r="27" spans="2:18" ht="15" customHeight="1" thickBot="1" x14ac:dyDescent="0.3">
      <c r="B27" s="1123"/>
      <c r="C27" s="92"/>
      <c r="D27" s="38" t="s">
        <v>917</v>
      </c>
      <c r="E27" s="202"/>
      <c r="F27" s="202"/>
      <c r="G27" s="202"/>
      <c r="H27" s="202"/>
      <c r="I27" s="286"/>
      <c r="J27" s="5"/>
      <c r="K27" s="291" t="str">
        <f>+D27</f>
        <v>En formulación</v>
      </c>
      <c r="L27" s="290">
        <v>0.1</v>
      </c>
      <c r="M27" s="287">
        <f>+$L27*E27</f>
        <v>0</v>
      </c>
      <c r="N27" s="287"/>
      <c r="O27" s="287"/>
      <c r="P27" s="287"/>
    </row>
    <row r="28" spans="2:18" ht="15" customHeight="1" thickBot="1" x14ac:dyDescent="0.3">
      <c r="B28" s="1123"/>
      <c r="C28" s="92"/>
      <c r="D28" s="38" t="s">
        <v>918</v>
      </c>
      <c r="E28" s="202"/>
      <c r="F28" s="202"/>
      <c r="G28" s="202"/>
      <c r="H28" s="202"/>
      <c r="I28" s="286"/>
      <c r="J28" s="5"/>
      <c r="K28" s="291" t="str">
        <f>+D28</f>
        <v>En actualización</v>
      </c>
      <c r="L28" s="290"/>
      <c r="M28" s="287">
        <f>+$L28*E28</f>
        <v>0</v>
      </c>
      <c r="N28" s="287"/>
      <c r="O28" s="287"/>
      <c r="P28" s="287"/>
    </row>
    <row r="29" spans="2:18" ht="15.75" thickBot="1" x14ac:dyDescent="0.3">
      <c r="B29" s="1123"/>
      <c r="C29" s="92"/>
      <c r="D29" s="38" t="s">
        <v>919</v>
      </c>
      <c r="E29" s="202"/>
      <c r="F29" s="202"/>
      <c r="G29" s="202"/>
      <c r="H29" s="202"/>
      <c r="I29" s="286"/>
      <c r="J29" s="5"/>
      <c r="K29" s="291" t="str">
        <f>+D29</f>
        <v>Plan forestal adoptado</v>
      </c>
      <c r="L29" s="290"/>
      <c r="M29" s="287">
        <f>+$L29*E29</f>
        <v>0</v>
      </c>
      <c r="N29" s="287"/>
      <c r="O29" s="287"/>
      <c r="P29" s="287"/>
    </row>
    <row r="30" spans="2:18" ht="15" customHeight="1" thickBot="1" x14ac:dyDescent="0.3">
      <c r="B30" s="1123"/>
      <c r="C30" s="92"/>
      <c r="D30" s="38" t="s">
        <v>602</v>
      </c>
      <c r="E30" s="136">
        <f>Formulas!D15</f>
        <v>0</v>
      </c>
      <c r="F30" s="136">
        <f>Formulas!E15</f>
        <v>0</v>
      </c>
      <c r="G30" s="136">
        <f>Formulas!F15</f>
        <v>0</v>
      </c>
      <c r="H30" s="136">
        <f>Formulas!G15</f>
        <v>0</v>
      </c>
      <c r="I30" s="286"/>
      <c r="J30" s="5"/>
      <c r="K30" s="291"/>
      <c r="L30" s="291" t="s">
        <v>920</v>
      </c>
      <c r="M30" s="287">
        <f>SUM(M26:M29)</f>
        <v>0</v>
      </c>
      <c r="N30" s="287"/>
      <c r="O30" s="287"/>
      <c r="P30" s="287"/>
    </row>
    <row r="31" spans="2:18" ht="14.45" customHeight="1" x14ac:dyDescent="0.25">
      <c r="B31" s="1123"/>
      <c r="C31" s="90"/>
      <c r="D31" s="1104" t="s">
        <v>921</v>
      </c>
      <c r="E31" s="1105"/>
      <c r="F31" s="1105"/>
      <c r="G31" s="1105"/>
      <c r="H31" s="1105"/>
      <c r="I31" s="1106"/>
      <c r="J31" s="5"/>
      <c r="K31" s="291"/>
      <c r="L31" s="291" t="s">
        <v>922</v>
      </c>
      <c r="M31" s="289" t="e">
        <f>+M30/$I$25</f>
        <v>#DIV/0!</v>
      </c>
      <c r="N31" s="289"/>
      <c r="O31" s="289"/>
      <c r="P31" s="289"/>
    </row>
    <row r="32" spans="2:18" ht="24" customHeight="1" x14ac:dyDescent="0.25">
      <c r="B32" s="1123"/>
      <c r="C32" s="90"/>
      <c r="D32" s="1110" t="s">
        <v>923</v>
      </c>
      <c r="E32" s="1111"/>
      <c r="F32" s="1111"/>
      <c r="G32" s="1111"/>
      <c r="H32" s="1111"/>
      <c r="I32" s="1112"/>
      <c r="J32" s="5"/>
      <c r="K32" s="291"/>
      <c r="L32" s="291" t="s">
        <v>924</v>
      </c>
      <c r="M32" s="289" t="e">
        <f>+M45</f>
        <v>#DIV/0!</v>
      </c>
      <c r="N32" s="289"/>
      <c r="O32" s="289"/>
      <c r="P32" s="289"/>
    </row>
    <row r="33" spans="2:16" ht="15" customHeight="1" thickBot="1" x14ac:dyDescent="0.3">
      <c r="B33" s="1123"/>
      <c r="C33" s="90"/>
      <c r="D33" s="1107" t="s">
        <v>925</v>
      </c>
      <c r="E33" s="1108"/>
      <c r="F33" s="1108"/>
      <c r="G33" s="1108"/>
      <c r="H33" s="1108"/>
      <c r="I33" s="1109"/>
      <c r="J33" s="5"/>
      <c r="K33" s="291"/>
      <c r="L33" s="291" t="s">
        <v>926</v>
      </c>
      <c r="M33" s="287">
        <f>+M46</f>
        <v>0</v>
      </c>
      <c r="N33" s="287"/>
      <c r="O33" s="287"/>
      <c r="P33" s="287"/>
    </row>
    <row r="34" spans="2:16" ht="48.75" thickBot="1" x14ac:dyDescent="0.3">
      <c r="B34" s="1123"/>
      <c r="C34" s="92"/>
      <c r="D34" s="42" t="s">
        <v>927</v>
      </c>
      <c r="E34" s="42" t="s">
        <v>928</v>
      </c>
      <c r="F34" s="42" t="s">
        <v>929</v>
      </c>
      <c r="G34" s="42" t="s">
        <v>930</v>
      </c>
      <c r="H34" s="42" t="s">
        <v>931</v>
      </c>
      <c r="I34" s="20"/>
      <c r="J34" s="5"/>
      <c r="K34" s="291"/>
      <c r="L34" s="291" t="s">
        <v>130</v>
      </c>
      <c r="M34" s="289" t="e">
        <f>+M30/M33</f>
        <v>#DIV/0!</v>
      </c>
      <c r="N34" s="289"/>
      <c r="O34" s="289"/>
      <c r="P34" s="289"/>
    </row>
    <row r="35" spans="2:16" ht="15" customHeight="1" thickBot="1" x14ac:dyDescent="0.3">
      <c r="B35" s="1123"/>
      <c r="C35" s="92"/>
      <c r="D35" s="29"/>
      <c r="E35" s="29"/>
      <c r="F35" s="202"/>
      <c r="G35" s="29"/>
      <c r="H35" s="29"/>
      <c r="I35" s="20"/>
      <c r="J35" s="5"/>
      <c r="K35" s="5"/>
      <c r="L35" s="5"/>
      <c r="M35" s="5"/>
      <c r="N35" s="5"/>
      <c r="O35" s="5"/>
      <c r="P35" s="5"/>
    </row>
    <row r="36" spans="2:16" ht="15" customHeight="1" thickBot="1" x14ac:dyDescent="0.3">
      <c r="B36" s="1123"/>
      <c r="C36" s="92"/>
      <c r="D36" s="29"/>
      <c r="E36" s="29"/>
      <c r="F36" s="202"/>
      <c r="G36" s="29"/>
      <c r="H36" s="29"/>
      <c r="I36" s="20"/>
      <c r="J36" s="5"/>
      <c r="K36" s="5"/>
      <c r="L36" s="5"/>
    </row>
    <row r="37" spans="2:16" ht="15" customHeight="1" thickBot="1" x14ac:dyDescent="0.3">
      <c r="B37" s="1123"/>
      <c r="C37" s="92"/>
      <c r="D37" s="29"/>
      <c r="E37" s="29"/>
      <c r="F37" s="202"/>
      <c r="G37" s="29"/>
      <c r="H37" s="29"/>
      <c r="I37" s="20"/>
      <c r="J37" s="5"/>
      <c r="K37" s="5"/>
      <c r="L37" t="s">
        <v>932</v>
      </c>
    </row>
    <row r="38" spans="2:16" ht="15" customHeight="1" thickBot="1" x14ac:dyDescent="0.3">
      <c r="B38" s="1123"/>
      <c r="C38" s="92"/>
      <c r="D38" s="29"/>
      <c r="E38" s="29"/>
      <c r="F38" s="202"/>
      <c r="G38" s="29"/>
      <c r="H38" s="29"/>
      <c r="I38" s="20"/>
      <c r="J38" s="5"/>
      <c r="K38" s="5"/>
      <c r="L38" s="5"/>
    </row>
    <row r="39" spans="2:16" ht="15" customHeight="1" thickBot="1" x14ac:dyDescent="0.3">
      <c r="B39" s="1123"/>
      <c r="C39" s="92"/>
      <c r="D39" s="29"/>
      <c r="E39" s="29"/>
      <c r="F39" s="202"/>
      <c r="G39" s="29"/>
      <c r="H39" s="29"/>
      <c r="I39" s="20"/>
      <c r="J39" s="5"/>
      <c r="K39" s="1213" t="s">
        <v>933</v>
      </c>
      <c r="L39" s="1213" t="s">
        <v>934</v>
      </c>
      <c r="M39" s="1213" t="s">
        <v>935</v>
      </c>
    </row>
    <row r="40" spans="2:16" ht="15" customHeight="1" thickBot="1" x14ac:dyDescent="0.3">
      <c r="B40" s="1123"/>
      <c r="C40" s="92"/>
      <c r="D40" s="29"/>
      <c r="E40" s="29"/>
      <c r="F40" s="202"/>
      <c r="G40" s="29"/>
      <c r="H40" s="29"/>
      <c r="I40" s="20"/>
      <c r="J40" s="5"/>
      <c r="K40" s="1213"/>
      <c r="L40" s="1213"/>
      <c r="M40" s="1213"/>
    </row>
    <row r="41" spans="2:16" ht="15.75" thickBot="1" x14ac:dyDescent="0.3">
      <c r="B41" s="1123"/>
      <c r="C41" s="92"/>
      <c r="D41" s="29"/>
      <c r="E41" s="29"/>
      <c r="F41" s="202"/>
      <c r="G41" s="29"/>
      <c r="H41" s="29"/>
      <c r="I41" s="20"/>
      <c r="J41" s="5"/>
      <c r="K41" s="291" t="str">
        <f>+K26</f>
        <v>Sin iniciar</v>
      </c>
      <c r="L41" s="323"/>
      <c r="M41" s="289">
        <v>0</v>
      </c>
    </row>
    <row r="42" spans="2:16" ht="15.75" thickBot="1" x14ac:dyDescent="0.3">
      <c r="B42" s="1123"/>
      <c r="C42" s="92"/>
      <c r="D42" s="29"/>
      <c r="E42" s="29"/>
      <c r="F42" s="202"/>
      <c r="G42" s="29"/>
      <c r="H42" s="29"/>
      <c r="I42" s="20"/>
      <c r="J42" s="5"/>
      <c r="K42" s="291" t="str">
        <f>+K27</f>
        <v>En formulación</v>
      </c>
      <c r="L42" s="323"/>
      <c r="M42" s="293"/>
    </row>
    <row r="43" spans="2:16" ht="24" customHeight="1" thickBot="1" x14ac:dyDescent="0.3">
      <c r="B43" s="1124"/>
      <c r="C43" s="91"/>
      <c r="D43" s="1134" t="s">
        <v>936</v>
      </c>
      <c r="E43" s="1135"/>
      <c r="F43" s="1135"/>
      <c r="G43" s="1135"/>
      <c r="H43" s="1135"/>
      <c r="I43" s="1136"/>
      <c r="J43" s="5"/>
      <c r="K43" s="291" t="str">
        <f>+K28</f>
        <v>En actualización</v>
      </c>
      <c r="L43" s="323"/>
      <c r="M43" s="293"/>
    </row>
    <row r="44" spans="2:16" ht="24" customHeight="1" thickBot="1" x14ac:dyDescent="0.3">
      <c r="B44" s="46" t="s">
        <v>509</v>
      </c>
      <c r="C44" s="91"/>
      <c r="D44" s="1131" t="s">
        <v>937</v>
      </c>
      <c r="E44" s="1132"/>
      <c r="F44" s="1132"/>
      <c r="G44" s="1132"/>
      <c r="H44" s="1132"/>
      <c r="I44" s="1133"/>
      <c r="J44" s="5"/>
      <c r="K44" s="291" t="str">
        <f>+K29</f>
        <v>Plan forestal adoptado</v>
      </c>
      <c r="L44" s="323"/>
      <c r="M44" s="293"/>
    </row>
    <row r="45" spans="2:16" ht="24.75" thickBot="1" x14ac:dyDescent="0.3">
      <c r="B45" s="46" t="s">
        <v>511</v>
      </c>
      <c r="C45" s="91"/>
      <c r="D45" s="1131" t="s">
        <v>788</v>
      </c>
      <c r="E45" s="1132"/>
      <c r="F45" s="1132"/>
      <c r="G45" s="1132"/>
      <c r="H45" s="1132"/>
      <c r="I45" s="1133"/>
      <c r="J45" s="5"/>
      <c r="K45" s="291" t="s">
        <v>602</v>
      </c>
      <c r="L45" s="287">
        <f>SUM(L41:L44)</f>
        <v>0</v>
      </c>
      <c r="M45" s="289" t="e">
        <f>+M46/L45</f>
        <v>#DIV/0!</v>
      </c>
    </row>
    <row r="46" spans="2:16" ht="15" customHeight="1" thickBot="1" x14ac:dyDescent="0.3">
      <c r="B46" s="1"/>
      <c r="C46" s="74"/>
      <c r="D46" s="5"/>
      <c r="E46" s="5"/>
      <c r="F46" s="5"/>
      <c r="G46" s="5"/>
      <c r="H46" s="5"/>
      <c r="I46" s="5"/>
      <c r="J46" s="5"/>
      <c r="K46" s="291"/>
      <c r="L46" s="291" t="s">
        <v>938</v>
      </c>
      <c r="M46" s="287">
        <f>+L41*M41+L42*M42+L43*M43+L44*M44</f>
        <v>0</v>
      </c>
    </row>
    <row r="47" spans="2:16" ht="24" customHeight="1" thickBot="1" x14ac:dyDescent="0.3">
      <c r="B47" s="1119" t="s">
        <v>513</v>
      </c>
      <c r="C47" s="1120"/>
      <c r="D47" s="1120"/>
      <c r="E47" s="1121"/>
      <c r="F47" s="5"/>
      <c r="G47" s="5"/>
      <c r="H47" s="5"/>
      <c r="I47" s="5"/>
      <c r="J47" s="5"/>
      <c r="K47" s="5"/>
      <c r="L47" s="5"/>
      <c r="M47" s="5"/>
      <c r="N47" s="5"/>
    </row>
    <row r="48" spans="2:16" ht="15" customHeight="1" thickBot="1" x14ac:dyDescent="0.3">
      <c r="B48" s="1122">
        <v>1</v>
      </c>
      <c r="C48" s="92"/>
      <c r="D48" s="47" t="s">
        <v>514</v>
      </c>
      <c r="E48" s="516" t="s">
        <v>1652</v>
      </c>
      <c r="F48" s="5"/>
      <c r="G48" s="5"/>
      <c r="H48" s="5"/>
      <c r="I48" s="5"/>
      <c r="J48" s="5"/>
      <c r="K48" s="5"/>
      <c r="L48" s="5"/>
      <c r="M48" s="5"/>
      <c r="N48" s="5"/>
    </row>
    <row r="49" spans="2:14" ht="15" customHeight="1" thickBot="1" x14ac:dyDescent="0.3">
      <c r="B49" s="1123"/>
      <c r="C49" s="92"/>
      <c r="D49" s="39" t="s">
        <v>7</v>
      </c>
      <c r="E49" s="516" t="s">
        <v>1731</v>
      </c>
      <c r="F49" s="5"/>
      <c r="G49" s="5"/>
      <c r="H49" s="5"/>
      <c r="I49" s="5"/>
      <c r="J49" s="5"/>
      <c r="K49" s="5"/>
      <c r="L49" s="5"/>
      <c r="M49" s="5"/>
      <c r="N49" s="5"/>
    </row>
    <row r="50" spans="2:14" ht="15" customHeight="1" thickBot="1" x14ac:dyDescent="0.3">
      <c r="B50" s="1123"/>
      <c r="C50" s="92"/>
      <c r="D50" s="39" t="s">
        <v>515</v>
      </c>
      <c r="E50" s="516" t="s">
        <v>1732</v>
      </c>
      <c r="F50" s="5"/>
      <c r="G50" s="5"/>
      <c r="H50" s="5"/>
      <c r="I50" s="5"/>
      <c r="J50" s="5"/>
      <c r="K50" s="5"/>
      <c r="L50" s="5"/>
      <c r="M50" s="5"/>
      <c r="N50" s="5"/>
    </row>
    <row r="51" spans="2:14" ht="15" customHeight="1" thickBot="1" x14ac:dyDescent="0.3">
      <c r="B51" s="1123"/>
      <c r="C51" s="92"/>
      <c r="D51" s="39" t="s">
        <v>9</v>
      </c>
      <c r="E51" s="516" t="s">
        <v>1655</v>
      </c>
      <c r="F51" s="5"/>
      <c r="G51" s="5"/>
      <c r="H51" s="5"/>
      <c r="I51" s="5"/>
      <c r="J51" s="5"/>
      <c r="K51" s="5"/>
      <c r="L51" s="5"/>
      <c r="M51" s="5"/>
      <c r="N51" s="5"/>
    </row>
    <row r="52" spans="2:14" ht="15" customHeight="1" thickBot="1" x14ac:dyDescent="0.3">
      <c r="B52" s="1123"/>
      <c r="C52" s="92"/>
      <c r="D52" s="39" t="s">
        <v>11</v>
      </c>
      <c r="E52" s="535" t="s">
        <v>1716</v>
      </c>
      <c r="F52" s="5"/>
      <c r="G52" s="5"/>
      <c r="H52" s="5"/>
      <c r="I52" s="5"/>
      <c r="J52" s="5"/>
      <c r="K52" s="5"/>
      <c r="L52" s="5"/>
    </row>
    <row r="53" spans="2:14" ht="15" customHeight="1" thickBot="1" x14ac:dyDescent="0.3">
      <c r="B53" s="1123"/>
      <c r="C53" s="92"/>
      <c r="D53" s="39" t="s">
        <v>13</v>
      </c>
      <c r="E53" s="157">
        <v>3138863455</v>
      </c>
      <c r="F53" s="5"/>
      <c r="G53" s="5"/>
      <c r="H53" s="5"/>
      <c r="I53" s="5"/>
      <c r="J53" s="5"/>
      <c r="K53" s="5"/>
      <c r="L53" s="5"/>
    </row>
    <row r="54" spans="2:14" ht="15" customHeight="1" thickBot="1" x14ac:dyDescent="0.3">
      <c r="B54" s="1124"/>
      <c r="C54" s="2"/>
      <c r="D54" s="39" t="s">
        <v>516</v>
      </c>
      <c r="E54" s="516" t="s">
        <v>1657</v>
      </c>
      <c r="F54" s="5"/>
      <c r="G54" s="5"/>
      <c r="H54" s="5"/>
      <c r="I54" s="5"/>
      <c r="J54" s="5"/>
      <c r="K54" s="5"/>
      <c r="L54" s="5"/>
    </row>
    <row r="55" spans="2:14" ht="15" customHeight="1" thickBot="1" x14ac:dyDescent="0.3">
      <c r="B55" s="1"/>
      <c r="C55" s="74"/>
      <c r="D55" s="5"/>
      <c r="E55" s="5"/>
      <c r="F55" s="5"/>
      <c r="G55" s="5"/>
      <c r="H55" s="5"/>
      <c r="I55" s="5"/>
      <c r="J55" s="5"/>
      <c r="K55" s="5"/>
      <c r="L55" s="5"/>
    </row>
    <row r="56" spans="2:14" ht="15" customHeight="1" thickBot="1" x14ac:dyDescent="0.3">
      <c r="B56" s="1119" t="s">
        <v>517</v>
      </c>
      <c r="C56" s="1120"/>
      <c r="D56" s="1120"/>
      <c r="E56" s="1121"/>
      <c r="F56" s="5"/>
      <c r="G56" s="5"/>
      <c r="H56" s="5"/>
      <c r="I56" s="5"/>
      <c r="J56" s="5"/>
      <c r="K56" s="5"/>
      <c r="L56" s="5"/>
    </row>
    <row r="57" spans="2:14" ht="15" customHeight="1" thickBot="1" x14ac:dyDescent="0.3">
      <c r="B57" s="1122">
        <v>1</v>
      </c>
      <c r="C57" s="92"/>
      <c r="D57" s="47" t="s">
        <v>514</v>
      </c>
      <c r="E57" s="212" t="s">
        <v>518</v>
      </c>
      <c r="F57" s="5"/>
      <c r="G57" s="5"/>
      <c r="H57" s="5"/>
      <c r="I57" s="5"/>
      <c r="J57" s="5"/>
      <c r="K57" s="5"/>
      <c r="L57" s="5"/>
    </row>
    <row r="58" spans="2:14" ht="15" customHeight="1" thickBot="1" x14ac:dyDescent="0.3">
      <c r="B58" s="1123"/>
      <c r="C58" s="92"/>
      <c r="D58" s="39" t="s">
        <v>7</v>
      </c>
      <c r="E58" s="212" t="s">
        <v>611</v>
      </c>
      <c r="F58" s="5"/>
      <c r="G58" s="5"/>
      <c r="H58" s="5"/>
      <c r="I58" s="5"/>
      <c r="J58" s="5"/>
      <c r="K58" s="5"/>
      <c r="L58" s="5"/>
    </row>
    <row r="59" spans="2:14" ht="15" customHeight="1" thickBot="1" x14ac:dyDescent="0.3">
      <c r="B59" s="1123"/>
      <c r="C59" s="92"/>
      <c r="D59" s="39" t="s">
        <v>515</v>
      </c>
      <c r="E59" s="232"/>
      <c r="F59" s="5"/>
      <c r="G59" s="5"/>
      <c r="H59" s="5"/>
      <c r="I59" s="5"/>
      <c r="J59" s="5"/>
      <c r="K59" s="5"/>
      <c r="L59" s="5"/>
    </row>
    <row r="60" spans="2:14" ht="15" customHeight="1" thickBot="1" x14ac:dyDescent="0.3">
      <c r="B60" s="1123"/>
      <c r="C60" s="92"/>
      <c r="D60" s="39" t="s">
        <v>9</v>
      </c>
      <c r="E60" s="232"/>
      <c r="F60" s="5"/>
      <c r="G60" s="5"/>
      <c r="H60" s="5"/>
      <c r="I60" s="5"/>
      <c r="J60" s="5"/>
      <c r="K60" s="5"/>
      <c r="L60" s="5"/>
    </row>
    <row r="61" spans="2:14" ht="15.75" thickBot="1" x14ac:dyDescent="0.3">
      <c r="B61" s="1123"/>
      <c r="C61" s="92"/>
      <c r="D61" s="39" t="s">
        <v>11</v>
      </c>
      <c r="E61" s="232"/>
      <c r="F61" s="5"/>
      <c r="G61" s="5"/>
      <c r="H61" s="5"/>
      <c r="I61" s="5"/>
      <c r="J61" s="5"/>
      <c r="K61" s="5"/>
      <c r="L61" s="5"/>
    </row>
    <row r="62" spans="2:14" ht="15.75" thickBot="1" x14ac:dyDescent="0.3">
      <c r="B62" s="1123"/>
      <c r="C62" s="92"/>
      <c r="D62" s="39" t="s">
        <v>13</v>
      </c>
      <c r="E62" s="232"/>
      <c r="F62" s="5"/>
      <c r="G62" s="5"/>
      <c r="H62" s="5"/>
      <c r="I62" s="5"/>
      <c r="J62" s="5"/>
      <c r="K62" s="5"/>
      <c r="L62" s="5"/>
    </row>
    <row r="63" spans="2:14" ht="15" customHeight="1" thickBot="1" x14ac:dyDescent="0.3">
      <c r="B63" s="1124"/>
      <c r="C63" s="2"/>
      <c r="D63" s="39" t="s">
        <v>516</v>
      </c>
      <c r="E63" s="232"/>
      <c r="F63" s="5"/>
      <c r="G63" s="5"/>
      <c r="H63" s="5"/>
      <c r="I63" s="5"/>
      <c r="J63" s="5"/>
      <c r="K63" s="5"/>
      <c r="L63" s="5"/>
    </row>
    <row r="64" spans="2:14" ht="15" customHeight="1" thickBot="1" x14ac:dyDescent="0.3">
      <c r="B64" s="128"/>
      <c r="C64" s="99"/>
      <c r="D64" s="128"/>
      <c r="E64" s="5"/>
      <c r="F64" s="5"/>
      <c r="G64" s="5"/>
      <c r="H64" s="5"/>
      <c r="I64" s="5"/>
      <c r="J64" s="5"/>
      <c r="K64" s="5"/>
      <c r="L64" s="5"/>
    </row>
    <row r="65" spans="2:12" ht="15" customHeight="1" x14ac:dyDescent="0.25">
      <c r="B65" s="127" t="s">
        <v>877</v>
      </c>
      <c r="C65" s="94"/>
      <c r="D65" s="5"/>
      <c r="E65" s="5"/>
      <c r="F65" s="5"/>
      <c r="G65" s="5"/>
      <c r="H65" s="5"/>
      <c r="I65" s="5"/>
      <c r="J65" s="5"/>
      <c r="K65" s="5"/>
      <c r="L65" s="5"/>
    </row>
    <row r="66" spans="2:12" x14ac:dyDescent="0.25">
      <c r="B66" s="1158"/>
      <c r="C66" s="1159"/>
      <c r="D66" s="1160"/>
      <c r="E66" s="5"/>
      <c r="F66" s="5"/>
      <c r="G66" s="5"/>
      <c r="H66" s="5"/>
      <c r="I66" s="5"/>
      <c r="J66" s="5"/>
      <c r="K66" s="5"/>
      <c r="L66" s="5"/>
    </row>
    <row r="67" spans="2:12" x14ac:dyDescent="0.25">
      <c r="B67" s="1161"/>
      <c r="C67" s="1162"/>
      <c r="D67" s="1163"/>
      <c r="E67" s="5"/>
      <c r="F67" s="5"/>
      <c r="G67" s="5"/>
      <c r="H67" s="5"/>
      <c r="I67" s="5"/>
      <c r="J67" s="5"/>
      <c r="K67" s="5"/>
      <c r="L67" s="5"/>
    </row>
    <row r="68" spans="2:12" ht="15.75" thickBot="1" x14ac:dyDescent="0.3">
      <c r="B68" s="128"/>
      <c r="C68" s="99"/>
      <c r="D68" s="128"/>
      <c r="E68" s="5"/>
      <c r="F68" s="5"/>
      <c r="G68" s="5"/>
      <c r="H68" s="5"/>
      <c r="I68" s="5"/>
      <c r="J68" s="5"/>
      <c r="K68" s="5"/>
      <c r="L68" s="5"/>
    </row>
    <row r="69" spans="2:12" ht="15.75" thickBot="1" x14ac:dyDescent="0.3">
      <c r="B69" s="1119" t="s">
        <v>520</v>
      </c>
      <c r="C69" s="1120"/>
      <c r="D69" s="1120"/>
      <c r="E69" s="1120"/>
      <c r="F69" s="1121"/>
      <c r="G69" s="5"/>
      <c r="H69" s="5"/>
      <c r="I69" s="5"/>
      <c r="J69" s="5"/>
      <c r="K69" s="5"/>
      <c r="L69" s="5"/>
    </row>
    <row r="70" spans="2:12" ht="24.75" thickBot="1" x14ac:dyDescent="0.3">
      <c r="B70" s="46" t="s">
        <v>521</v>
      </c>
      <c r="C70" s="39" t="s">
        <v>522</v>
      </c>
      <c r="D70" s="39" t="s">
        <v>523</v>
      </c>
      <c r="E70" s="39" t="s">
        <v>524</v>
      </c>
      <c r="F70" s="5"/>
      <c r="G70" s="5"/>
      <c r="H70" s="5"/>
      <c r="I70" s="5"/>
      <c r="J70" s="5"/>
      <c r="K70" s="5"/>
      <c r="L70" s="5"/>
    </row>
    <row r="71" spans="2:12" ht="72.75" thickBot="1" x14ac:dyDescent="0.3">
      <c r="B71" s="48">
        <v>42401</v>
      </c>
      <c r="C71" s="39">
        <v>0.01</v>
      </c>
      <c r="D71" s="49" t="s">
        <v>939</v>
      </c>
      <c r="E71" s="39"/>
      <c r="F71" s="5"/>
      <c r="G71" s="5"/>
      <c r="H71" s="5"/>
      <c r="I71" s="5"/>
      <c r="J71" s="5"/>
      <c r="K71" s="5"/>
    </row>
    <row r="72" spans="2:12" x14ac:dyDescent="0.25">
      <c r="B72" s="1"/>
      <c r="C72" s="74"/>
      <c r="D72" s="5"/>
      <c r="E72" s="5"/>
      <c r="F72" s="5"/>
      <c r="G72" s="5"/>
      <c r="H72" s="5"/>
      <c r="I72" s="5"/>
      <c r="J72" s="5"/>
      <c r="K72" s="5"/>
    </row>
    <row r="73" spans="2:12" ht="15.75" thickBot="1" x14ac:dyDescent="0.3">
      <c r="B73" s="5"/>
      <c r="D73" s="5"/>
      <c r="E73" s="5"/>
      <c r="F73" s="5"/>
      <c r="G73" s="5"/>
      <c r="H73" s="5"/>
      <c r="I73" s="5"/>
      <c r="J73" s="5"/>
      <c r="K73" s="5"/>
      <c r="L73" s="5"/>
    </row>
    <row r="74" spans="2:12" ht="15.75" thickBot="1" x14ac:dyDescent="0.3">
      <c r="B74" s="1119" t="s">
        <v>526</v>
      </c>
      <c r="C74" s="1120"/>
      <c r="D74" s="1121"/>
      <c r="E74" s="5"/>
      <c r="F74" s="5"/>
      <c r="G74" s="5"/>
      <c r="H74" s="5"/>
      <c r="I74" s="5"/>
      <c r="J74" s="5"/>
      <c r="K74" s="5"/>
      <c r="L74" s="5"/>
    </row>
    <row r="75" spans="2:12" ht="60.75" thickBot="1" x14ac:dyDescent="0.3">
      <c r="B75" s="46" t="s">
        <v>527</v>
      </c>
      <c r="C75" s="2"/>
      <c r="D75" s="39" t="s">
        <v>940</v>
      </c>
      <c r="E75" s="5"/>
      <c r="F75" s="5"/>
      <c r="G75" s="5"/>
      <c r="H75" s="5"/>
      <c r="I75" s="5"/>
      <c r="J75" s="5"/>
      <c r="K75" s="5"/>
      <c r="L75" s="5"/>
    </row>
    <row r="76" spans="2:12" x14ac:dyDescent="0.25">
      <c r="B76" s="1122" t="s">
        <v>529</v>
      </c>
      <c r="C76" s="92"/>
      <c r="D76" s="52" t="s">
        <v>530</v>
      </c>
      <c r="E76" s="5"/>
      <c r="F76" s="5"/>
      <c r="G76" s="5"/>
      <c r="H76" s="5"/>
      <c r="I76" s="5"/>
      <c r="J76" s="5"/>
      <c r="K76" s="5"/>
      <c r="L76" s="5"/>
    </row>
    <row r="77" spans="2:12" ht="132" x14ac:dyDescent="0.25">
      <c r="B77" s="1123"/>
      <c r="C77" s="92"/>
      <c r="D77" s="45" t="s">
        <v>941</v>
      </c>
      <c r="E77" s="5"/>
      <c r="F77" s="5"/>
      <c r="G77" s="5"/>
      <c r="H77" s="5"/>
      <c r="I77" s="5"/>
      <c r="J77" s="5"/>
      <c r="K77" s="5"/>
      <c r="L77" s="5"/>
    </row>
    <row r="78" spans="2:12" x14ac:dyDescent="0.25">
      <c r="B78" s="1123"/>
      <c r="C78" s="92"/>
      <c r="D78" s="52" t="s">
        <v>533</v>
      </c>
      <c r="E78" s="5"/>
      <c r="F78" s="5"/>
      <c r="G78" s="5"/>
      <c r="H78" s="5"/>
      <c r="I78" s="5"/>
      <c r="J78" s="5"/>
      <c r="K78" s="5"/>
      <c r="L78" s="5"/>
    </row>
    <row r="79" spans="2:12" x14ac:dyDescent="0.25">
      <c r="B79" s="1123"/>
      <c r="C79" s="92"/>
      <c r="D79" s="60" t="s">
        <v>942</v>
      </c>
      <c r="E79" s="5"/>
      <c r="F79" s="5"/>
      <c r="G79" s="5"/>
      <c r="H79" s="5"/>
      <c r="I79" s="5"/>
      <c r="J79" s="5"/>
      <c r="K79" s="5"/>
      <c r="L79" s="5"/>
    </row>
    <row r="80" spans="2:12" x14ac:dyDescent="0.25">
      <c r="B80" s="1123"/>
      <c r="C80" s="92"/>
      <c r="D80" s="60" t="s">
        <v>943</v>
      </c>
      <c r="E80" s="5"/>
      <c r="F80" s="5"/>
      <c r="G80" s="5"/>
      <c r="H80" s="5"/>
      <c r="I80" s="5"/>
      <c r="J80" s="5"/>
      <c r="K80" s="5"/>
      <c r="L80" s="5"/>
    </row>
    <row r="81" spans="2:12" x14ac:dyDescent="0.25">
      <c r="B81" s="1123"/>
      <c r="C81" s="92"/>
      <c r="D81" s="60" t="s">
        <v>944</v>
      </c>
      <c r="E81" s="5"/>
      <c r="F81" s="5"/>
      <c r="G81" s="5"/>
      <c r="H81" s="5"/>
      <c r="I81" s="5"/>
      <c r="J81" s="5"/>
      <c r="K81" s="5"/>
      <c r="L81" s="5"/>
    </row>
    <row r="82" spans="2:12" x14ac:dyDescent="0.25">
      <c r="B82" s="1123"/>
      <c r="C82" s="92"/>
      <c r="D82" s="60" t="s">
        <v>945</v>
      </c>
      <c r="E82" s="5"/>
      <c r="F82" s="5"/>
      <c r="G82" s="5"/>
      <c r="H82" s="5"/>
      <c r="I82" s="5"/>
      <c r="J82" s="5"/>
      <c r="K82" s="5"/>
      <c r="L82" s="5"/>
    </row>
    <row r="83" spans="2:12" x14ac:dyDescent="0.25">
      <c r="B83" s="1123"/>
      <c r="C83" s="92"/>
      <c r="D83" s="52" t="s">
        <v>758</v>
      </c>
      <c r="E83" s="5"/>
      <c r="F83" s="5"/>
      <c r="G83" s="5"/>
      <c r="H83" s="5"/>
      <c r="I83" s="5"/>
      <c r="J83" s="5"/>
      <c r="K83" s="5"/>
      <c r="L83" s="5"/>
    </row>
    <row r="84" spans="2:12" ht="36.75" thickBot="1" x14ac:dyDescent="0.3">
      <c r="B84" s="1124"/>
      <c r="C84" s="2"/>
      <c r="D84" s="39" t="s">
        <v>855</v>
      </c>
      <c r="E84" s="5"/>
      <c r="F84" s="5"/>
      <c r="G84" s="5"/>
      <c r="H84" s="5"/>
      <c r="I84" s="5"/>
      <c r="J84" s="5"/>
      <c r="K84" s="5"/>
      <c r="L84" s="5"/>
    </row>
    <row r="85" spans="2:12" x14ac:dyDescent="0.25">
      <c r="B85" s="1122" t="s">
        <v>542</v>
      </c>
      <c r="C85" s="97"/>
      <c r="D85" s="1122"/>
      <c r="E85" s="5"/>
      <c r="F85" s="5"/>
      <c r="G85" s="5"/>
      <c r="H85" s="5"/>
      <c r="I85" s="5"/>
      <c r="J85" s="5"/>
      <c r="K85" s="5"/>
      <c r="L85" s="5"/>
    </row>
    <row r="86" spans="2:12" ht="15.75" thickBot="1" x14ac:dyDescent="0.3">
      <c r="B86" s="1124"/>
      <c r="C86" s="98"/>
      <c r="D86" s="1124"/>
      <c r="E86" s="5"/>
      <c r="F86" s="5"/>
      <c r="G86" s="5"/>
      <c r="H86" s="5"/>
      <c r="I86" s="5"/>
      <c r="J86" s="5"/>
      <c r="K86" s="5"/>
      <c r="L86" s="5"/>
    </row>
    <row r="87" spans="2:12" ht="132" x14ac:dyDescent="0.25">
      <c r="B87" s="1122" t="s">
        <v>543</v>
      </c>
      <c r="C87" s="92"/>
      <c r="D87" s="45" t="s">
        <v>946</v>
      </c>
      <c r="E87" s="5"/>
      <c r="F87" s="5"/>
      <c r="G87" s="5"/>
      <c r="H87" s="5"/>
      <c r="I87" s="5"/>
      <c r="J87" s="5"/>
      <c r="K87" s="5"/>
      <c r="L87" s="5"/>
    </row>
    <row r="88" spans="2:12" ht="120.75" thickBot="1" x14ac:dyDescent="0.3">
      <c r="B88" s="1124"/>
      <c r="C88" s="2"/>
      <c r="D88" s="39" t="s">
        <v>947</v>
      </c>
      <c r="E88" s="5"/>
      <c r="F88" s="5"/>
      <c r="G88" s="5"/>
      <c r="H88" s="5"/>
      <c r="I88" s="5"/>
      <c r="J88" s="5"/>
      <c r="K88" s="5"/>
      <c r="L88" s="5"/>
    </row>
    <row r="89" spans="2:12" ht="24" x14ac:dyDescent="0.25">
      <c r="B89" s="1122" t="s">
        <v>560</v>
      </c>
      <c r="C89" s="92"/>
      <c r="D89" s="52" t="s">
        <v>130</v>
      </c>
      <c r="E89" s="5"/>
      <c r="F89" s="5"/>
      <c r="G89" s="5"/>
      <c r="H89" s="5"/>
      <c r="I89" s="5"/>
      <c r="J89" s="5"/>
      <c r="K89" s="5"/>
      <c r="L89" s="5"/>
    </row>
    <row r="90" spans="2:12" x14ac:dyDescent="0.25">
      <c r="B90" s="1123"/>
      <c r="C90" s="92"/>
      <c r="D90" s="15"/>
      <c r="E90" s="5"/>
      <c r="F90" s="5"/>
      <c r="G90" s="5"/>
      <c r="H90" s="5"/>
      <c r="I90" s="5"/>
      <c r="J90" s="5"/>
      <c r="K90" s="5"/>
      <c r="L90" s="5"/>
    </row>
    <row r="91" spans="2:12" x14ac:dyDescent="0.25">
      <c r="B91" s="1123"/>
      <c r="C91" s="92"/>
      <c r="D91" s="45" t="s">
        <v>561</v>
      </c>
      <c r="E91" s="5"/>
      <c r="F91" s="5"/>
      <c r="G91" s="5"/>
      <c r="H91" s="5"/>
      <c r="I91" s="5"/>
      <c r="J91" s="5"/>
      <c r="K91" s="5"/>
      <c r="L91" s="5"/>
    </row>
    <row r="92" spans="2:12" ht="37.5" x14ac:dyDescent="0.25">
      <c r="B92" s="1123"/>
      <c r="C92" s="92"/>
      <c r="D92" s="45" t="s">
        <v>948</v>
      </c>
      <c r="E92" s="5"/>
      <c r="F92" s="5"/>
      <c r="G92" s="5"/>
      <c r="H92" s="5"/>
      <c r="I92" s="5"/>
      <c r="J92" s="5"/>
      <c r="K92" s="5"/>
      <c r="L92" s="5"/>
    </row>
    <row r="93" spans="2:12" ht="37.5" x14ac:dyDescent="0.25">
      <c r="B93" s="1123"/>
      <c r="C93" s="92"/>
      <c r="D93" s="45" t="s">
        <v>949</v>
      </c>
      <c r="E93" s="5"/>
      <c r="F93" s="5"/>
      <c r="G93" s="5"/>
      <c r="H93" s="5"/>
      <c r="I93" s="5"/>
      <c r="J93" s="5"/>
      <c r="K93" s="5"/>
      <c r="L93" s="5"/>
    </row>
    <row r="94" spans="2:12" ht="38.25" thickBot="1" x14ac:dyDescent="0.3">
      <c r="B94" s="1124"/>
      <c r="C94" s="2"/>
      <c r="D94" s="39" t="s">
        <v>950</v>
      </c>
      <c r="E94" s="5"/>
      <c r="F94" s="5"/>
      <c r="G94" s="5"/>
      <c r="H94" s="5"/>
      <c r="I94" s="5"/>
      <c r="J94" s="5"/>
      <c r="K94" s="5"/>
      <c r="L94" s="5"/>
    </row>
    <row r="95" spans="2:12" x14ac:dyDescent="0.25">
      <c r="B95" s="5"/>
      <c r="D95" s="5"/>
      <c r="E95" s="5"/>
      <c r="F95" s="5"/>
      <c r="G95" s="5"/>
      <c r="H95" s="5"/>
      <c r="I95" s="5"/>
      <c r="J95" s="5"/>
      <c r="K95" s="5"/>
      <c r="L95" s="5"/>
    </row>
    <row r="96" spans="2:12" x14ac:dyDescent="0.25">
      <c r="B96" s="5"/>
      <c r="D96" s="5"/>
      <c r="E96" s="5"/>
      <c r="F96" s="5"/>
      <c r="G96" s="5"/>
      <c r="H96" s="5"/>
      <c r="I96" s="5"/>
      <c r="J96" s="5"/>
      <c r="K96" s="5"/>
      <c r="L96" s="5"/>
    </row>
    <row r="97" spans="2:12" x14ac:dyDescent="0.25">
      <c r="B97" s="5"/>
      <c r="D97" s="5"/>
      <c r="E97" s="5"/>
      <c r="F97" s="5"/>
      <c r="G97" s="5"/>
      <c r="H97" s="5"/>
      <c r="I97" s="5"/>
      <c r="J97" s="5"/>
      <c r="K97" s="5"/>
      <c r="L97" s="5"/>
    </row>
    <row r="98" spans="2:12" x14ac:dyDescent="0.25">
      <c r="B98" s="5"/>
      <c r="D98" s="5"/>
      <c r="E98" s="5"/>
      <c r="F98" s="5"/>
      <c r="G98" s="5"/>
      <c r="H98" s="5"/>
      <c r="I98" s="5"/>
      <c r="J98" s="5"/>
      <c r="K98" s="5"/>
      <c r="L98" s="5"/>
    </row>
    <row r="99" spans="2:12" x14ac:dyDescent="0.25">
      <c r="B99" s="5"/>
      <c r="D99" s="5"/>
      <c r="E99" s="5"/>
      <c r="F99" s="5"/>
      <c r="G99" s="5"/>
      <c r="H99" s="5"/>
      <c r="I99" s="5"/>
      <c r="J99" s="5"/>
      <c r="K99" s="5"/>
      <c r="L99" s="5"/>
    </row>
    <row r="100" spans="2:12" x14ac:dyDescent="0.25">
      <c r="B100" s="5"/>
      <c r="D100" s="5"/>
      <c r="E100" s="5"/>
      <c r="F100" s="5"/>
      <c r="G100" s="5"/>
      <c r="H100" s="5"/>
      <c r="I100" s="5"/>
      <c r="J100" s="5"/>
      <c r="K100" s="5"/>
      <c r="L100" s="5"/>
    </row>
    <row r="101" spans="2:12" x14ac:dyDescent="0.25">
      <c r="B101" s="5"/>
      <c r="D101" s="5"/>
      <c r="E101" s="5"/>
      <c r="F101" s="5"/>
      <c r="G101" s="5"/>
      <c r="H101" s="5"/>
      <c r="I101" s="5"/>
      <c r="J101" s="5"/>
      <c r="K101" s="5"/>
      <c r="L101" s="5"/>
    </row>
    <row r="102" spans="2:12" x14ac:dyDescent="0.25">
      <c r="B102" s="5"/>
      <c r="D102" s="5"/>
      <c r="E102" s="5"/>
      <c r="F102" s="5"/>
      <c r="G102" s="5"/>
      <c r="H102" s="5"/>
      <c r="I102" s="5"/>
      <c r="J102" s="5"/>
      <c r="K102" s="5"/>
      <c r="L102" s="5"/>
    </row>
    <row r="103" spans="2:12" x14ac:dyDescent="0.25">
      <c r="B103" s="5"/>
      <c r="D103" s="5"/>
      <c r="E103" s="5"/>
      <c r="F103" s="5"/>
      <c r="G103" s="5"/>
      <c r="H103" s="5"/>
      <c r="I103" s="5"/>
      <c r="J103" s="5"/>
      <c r="K103" s="5"/>
      <c r="L103" s="5"/>
    </row>
    <row r="104" spans="2:12" x14ac:dyDescent="0.25">
      <c r="B104" s="5"/>
      <c r="D104" s="5"/>
      <c r="E104" s="5"/>
      <c r="F104" s="5"/>
      <c r="G104" s="5"/>
      <c r="H104" s="5"/>
      <c r="I104" s="5"/>
      <c r="J104" s="5"/>
      <c r="K104" s="5"/>
      <c r="L104" s="5"/>
    </row>
    <row r="105" spans="2:12" x14ac:dyDescent="0.25">
      <c r="B105" s="5"/>
      <c r="D105" s="5"/>
      <c r="E105" s="5"/>
      <c r="F105" s="5"/>
      <c r="G105" s="5"/>
      <c r="H105" s="5"/>
      <c r="I105" s="5"/>
      <c r="J105" s="5"/>
      <c r="K105" s="5"/>
      <c r="L105" s="5"/>
    </row>
    <row r="106" spans="2:12" x14ac:dyDescent="0.25">
      <c r="B106" s="5"/>
      <c r="D106" s="5"/>
      <c r="E106" s="5"/>
      <c r="F106" s="5"/>
      <c r="G106" s="5"/>
      <c r="H106" s="5"/>
      <c r="I106" s="5"/>
      <c r="J106" s="5"/>
      <c r="K106" s="5"/>
      <c r="L106" s="5"/>
    </row>
    <row r="107" spans="2:12" x14ac:dyDescent="0.25">
      <c r="B107" s="5"/>
      <c r="D107" s="5"/>
      <c r="E107" s="5"/>
      <c r="F107" s="5"/>
      <c r="G107" s="5"/>
      <c r="H107" s="5"/>
      <c r="I107" s="5"/>
      <c r="J107" s="5"/>
      <c r="K107" s="5"/>
      <c r="L107" s="5"/>
    </row>
    <row r="108" spans="2:12" x14ac:dyDescent="0.25">
      <c r="B108" s="5"/>
      <c r="D108" s="5"/>
      <c r="E108" s="5"/>
      <c r="F108" s="5"/>
      <c r="G108" s="5"/>
      <c r="H108" s="5"/>
      <c r="I108" s="5"/>
      <c r="J108" s="5"/>
      <c r="K108" s="5"/>
      <c r="L108" s="5"/>
    </row>
    <row r="109" spans="2:12" x14ac:dyDescent="0.25">
      <c r="B109" s="5"/>
      <c r="D109" s="5"/>
      <c r="E109" s="5"/>
      <c r="F109" s="5"/>
      <c r="G109" s="5"/>
      <c r="H109" s="5"/>
      <c r="I109" s="5"/>
      <c r="J109" s="5"/>
      <c r="K109" s="5"/>
      <c r="L109" s="5"/>
    </row>
    <row r="110" spans="2:12" x14ac:dyDescent="0.25">
      <c r="B110" s="5"/>
      <c r="D110" s="5"/>
      <c r="E110" s="5"/>
      <c r="F110" s="5"/>
      <c r="G110" s="5"/>
      <c r="H110" s="5"/>
      <c r="I110" s="5"/>
      <c r="J110" s="5"/>
      <c r="K110" s="5"/>
      <c r="L110" s="5"/>
    </row>
    <row r="111" spans="2:12" x14ac:dyDescent="0.25">
      <c r="B111" s="5"/>
      <c r="D111" s="5"/>
      <c r="E111" s="5"/>
      <c r="F111" s="5"/>
      <c r="G111" s="5"/>
      <c r="H111" s="5"/>
      <c r="I111" s="5"/>
      <c r="J111" s="5"/>
      <c r="K111" s="5"/>
      <c r="L111" s="5"/>
    </row>
    <row r="112" spans="2:12" x14ac:dyDescent="0.25">
      <c r="B112" s="5"/>
      <c r="D112" s="5"/>
      <c r="E112" s="5"/>
      <c r="F112" s="5"/>
      <c r="G112" s="5"/>
      <c r="H112" s="5"/>
      <c r="I112" s="5"/>
      <c r="J112" s="5"/>
      <c r="K112" s="5"/>
      <c r="L112" s="5"/>
    </row>
    <row r="113" spans="2:12" x14ac:dyDescent="0.25">
      <c r="B113" s="5"/>
      <c r="D113" s="5"/>
      <c r="E113" s="5"/>
      <c r="F113" s="5"/>
      <c r="G113" s="5"/>
      <c r="H113" s="5"/>
      <c r="I113" s="5"/>
      <c r="J113" s="5"/>
      <c r="K113" s="5"/>
      <c r="L113" s="5"/>
    </row>
    <row r="114" spans="2:12" x14ac:dyDescent="0.25">
      <c r="B114" s="5"/>
      <c r="D114" s="5"/>
      <c r="E114" s="5"/>
      <c r="F114" s="5"/>
      <c r="G114" s="5"/>
      <c r="H114" s="5"/>
      <c r="I114" s="5"/>
      <c r="J114" s="5"/>
      <c r="K114" s="5"/>
      <c r="L114" s="5"/>
    </row>
    <row r="115" spans="2:12" x14ac:dyDescent="0.25">
      <c r="B115" s="5"/>
      <c r="D115" s="5"/>
      <c r="E115" s="5"/>
      <c r="F115" s="5"/>
      <c r="G115" s="5"/>
      <c r="H115" s="5"/>
      <c r="I115" s="5"/>
      <c r="J115" s="5"/>
      <c r="K115" s="5"/>
      <c r="L115" s="5"/>
    </row>
    <row r="116" spans="2:12" x14ac:dyDescent="0.25">
      <c r="B116" s="5"/>
      <c r="D116" s="5"/>
      <c r="E116" s="5"/>
      <c r="F116" s="5"/>
      <c r="G116" s="5"/>
      <c r="H116" s="5"/>
      <c r="I116" s="5"/>
      <c r="J116" s="5"/>
      <c r="K116" s="5"/>
      <c r="L116" s="5"/>
    </row>
    <row r="117" spans="2:12" x14ac:dyDescent="0.25">
      <c r="B117" s="5"/>
      <c r="D117" s="5"/>
      <c r="E117" s="5"/>
      <c r="F117" s="5"/>
      <c r="G117" s="5"/>
      <c r="H117" s="5"/>
      <c r="I117" s="5"/>
      <c r="J117" s="5"/>
      <c r="K117" s="5"/>
      <c r="L117" s="5"/>
    </row>
    <row r="118" spans="2:12" x14ac:dyDescent="0.25">
      <c r="B118" s="5"/>
      <c r="D118" s="5"/>
      <c r="E118" s="5"/>
      <c r="F118" s="5"/>
      <c r="G118" s="5"/>
      <c r="H118" s="5"/>
      <c r="I118" s="5"/>
      <c r="J118" s="5"/>
      <c r="K118" s="5"/>
      <c r="L118" s="5"/>
    </row>
    <row r="119" spans="2:12" x14ac:dyDescent="0.25">
      <c r="B119" s="5"/>
      <c r="D119" s="5"/>
      <c r="E119" s="5"/>
      <c r="F119" s="5"/>
      <c r="G119" s="5"/>
      <c r="H119" s="5"/>
      <c r="I119" s="5"/>
      <c r="J119" s="5"/>
      <c r="K119" s="5"/>
      <c r="L119" s="5"/>
    </row>
    <row r="120" spans="2:12" x14ac:dyDescent="0.25">
      <c r="B120" s="5"/>
      <c r="D120" s="5"/>
      <c r="E120" s="5"/>
      <c r="F120" s="5"/>
      <c r="G120" s="5"/>
      <c r="H120" s="5"/>
      <c r="I120" s="5"/>
      <c r="J120" s="5"/>
      <c r="K120" s="5"/>
      <c r="L120" s="5"/>
    </row>
    <row r="121" spans="2:12" x14ac:dyDescent="0.25">
      <c r="B121" s="5"/>
      <c r="D121" s="5"/>
      <c r="E121" s="5"/>
      <c r="F121" s="5"/>
      <c r="G121" s="5"/>
      <c r="H121" s="5"/>
      <c r="I121" s="5"/>
      <c r="J121" s="5"/>
      <c r="K121" s="5"/>
      <c r="L121" s="5"/>
    </row>
    <row r="122" spans="2:12" x14ac:dyDescent="0.25">
      <c r="B122" s="5"/>
      <c r="D122" s="5"/>
      <c r="E122" s="5"/>
      <c r="F122" s="5"/>
      <c r="G122" s="5"/>
      <c r="H122" s="5"/>
      <c r="I122" s="5"/>
      <c r="J122" s="5"/>
      <c r="K122" s="5"/>
      <c r="L122" s="5"/>
    </row>
    <row r="123" spans="2:12" x14ac:dyDescent="0.25">
      <c r="B123" s="5"/>
      <c r="D123" s="5"/>
      <c r="E123" s="5"/>
      <c r="F123" s="5"/>
      <c r="G123" s="5"/>
      <c r="H123" s="5"/>
      <c r="I123" s="5"/>
      <c r="J123" s="5"/>
      <c r="K123" s="5"/>
      <c r="L123" s="5"/>
    </row>
    <row r="124" spans="2:12" x14ac:dyDescent="0.25">
      <c r="B124" s="5"/>
      <c r="D124" s="5"/>
      <c r="E124" s="5"/>
      <c r="F124" s="5"/>
      <c r="G124" s="5"/>
      <c r="H124" s="5"/>
      <c r="I124" s="5"/>
      <c r="J124" s="5"/>
      <c r="K124" s="5"/>
      <c r="L124" s="5"/>
    </row>
    <row r="125" spans="2:12" x14ac:dyDescent="0.25">
      <c r="B125" s="5"/>
      <c r="D125" s="5"/>
      <c r="E125" s="5"/>
      <c r="F125" s="5"/>
      <c r="G125" s="5"/>
      <c r="H125" s="5"/>
      <c r="I125" s="5"/>
      <c r="J125" s="5"/>
      <c r="K125" s="5"/>
      <c r="L125" s="5"/>
    </row>
    <row r="126" spans="2:12" x14ac:dyDescent="0.25">
      <c r="B126" s="5"/>
      <c r="D126" s="5"/>
      <c r="E126" s="5"/>
      <c r="F126" s="5"/>
      <c r="G126" s="5"/>
      <c r="H126" s="5"/>
      <c r="I126" s="5"/>
      <c r="J126" s="5"/>
      <c r="K126" s="5"/>
      <c r="L126" s="5"/>
    </row>
    <row r="127" spans="2:12" x14ac:dyDescent="0.25">
      <c r="B127" s="5"/>
      <c r="D127" s="5"/>
      <c r="E127" s="5"/>
      <c r="F127" s="5"/>
      <c r="G127" s="5"/>
      <c r="H127" s="5"/>
      <c r="I127" s="5"/>
      <c r="J127" s="5"/>
      <c r="K127" s="5"/>
      <c r="L127" s="5"/>
    </row>
    <row r="128" spans="2:12" x14ac:dyDescent="0.25">
      <c r="B128" s="5"/>
      <c r="D128" s="5"/>
      <c r="E128" s="5"/>
      <c r="F128" s="5"/>
      <c r="G128" s="5"/>
      <c r="H128" s="5"/>
      <c r="I128" s="5"/>
      <c r="J128" s="5"/>
      <c r="K128" s="5"/>
      <c r="L128" s="5"/>
    </row>
    <row r="129" spans="2:12" x14ac:dyDescent="0.25">
      <c r="B129" s="5"/>
      <c r="D129" s="5"/>
      <c r="E129" s="5"/>
      <c r="F129" s="5"/>
      <c r="G129" s="5"/>
      <c r="H129" s="5"/>
      <c r="I129" s="5"/>
      <c r="J129" s="5"/>
      <c r="K129" s="5"/>
      <c r="L129" s="5"/>
    </row>
    <row r="130" spans="2:12" x14ac:dyDescent="0.25">
      <c r="B130" s="5"/>
      <c r="D130" s="5"/>
      <c r="E130" s="5"/>
      <c r="F130" s="5"/>
      <c r="G130" s="5"/>
      <c r="H130" s="5"/>
      <c r="I130" s="5"/>
      <c r="J130" s="5"/>
      <c r="K130" s="5"/>
      <c r="L130" s="5"/>
    </row>
    <row r="131" spans="2:12" x14ac:dyDescent="0.25">
      <c r="B131" s="5"/>
      <c r="D131" s="5"/>
      <c r="E131" s="5"/>
      <c r="F131" s="5"/>
      <c r="G131" s="5"/>
      <c r="H131" s="5"/>
      <c r="I131" s="5"/>
      <c r="J131" s="5"/>
      <c r="K131" s="5"/>
      <c r="L131" s="5"/>
    </row>
    <row r="132" spans="2:12" x14ac:dyDescent="0.25">
      <c r="B132" s="5"/>
      <c r="D132" s="5"/>
      <c r="E132" s="5"/>
      <c r="F132" s="5"/>
      <c r="G132" s="5"/>
      <c r="H132" s="5"/>
      <c r="I132" s="5"/>
      <c r="J132" s="5"/>
      <c r="K132" s="5"/>
      <c r="L132" s="5"/>
    </row>
    <row r="133" spans="2:12" x14ac:dyDescent="0.25">
      <c r="B133" s="5"/>
      <c r="D133" s="5"/>
      <c r="E133" s="5"/>
      <c r="F133" s="5"/>
      <c r="G133" s="5"/>
      <c r="H133" s="5"/>
      <c r="I133" s="5"/>
      <c r="J133" s="5"/>
      <c r="K133" s="5"/>
      <c r="L133" s="5"/>
    </row>
    <row r="134" spans="2:12" x14ac:dyDescent="0.25">
      <c r="B134" s="5"/>
      <c r="D134" s="5"/>
      <c r="E134" s="5"/>
      <c r="F134" s="5"/>
      <c r="G134" s="5"/>
      <c r="H134" s="5"/>
      <c r="I134" s="5"/>
      <c r="J134" s="5"/>
      <c r="K134" s="5"/>
      <c r="L134" s="5"/>
    </row>
    <row r="135" spans="2:12" x14ac:dyDescent="0.25">
      <c r="B135" s="5"/>
      <c r="D135" s="5"/>
      <c r="E135" s="5"/>
      <c r="F135" s="5"/>
      <c r="G135" s="5"/>
      <c r="H135" s="5"/>
      <c r="I135" s="5"/>
      <c r="J135" s="5"/>
      <c r="K135" s="5"/>
      <c r="L135" s="5"/>
    </row>
    <row r="136" spans="2:12" x14ac:dyDescent="0.25">
      <c r="B136" s="5"/>
      <c r="D136" s="5"/>
      <c r="E136" s="5"/>
      <c r="F136" s="5"/>
      <c r="G136" s="5"/>
      <c r="H136" s="5"/>
      <c r="I136" s="5"/>
      <c r="J136" s="5"/>
      <c r="K136" s="5"/>
      <c r="L136" s="5"/>
    </row>
    <row r="137" spans="2:12" x14ac:dyDescent="0.25">
      <c r="B137" s="5"/>
      <c r="D137" s="5"/>
      <c r="E137" s="5"/>
      <c r="F137" s="5"/>
      <c r="G137" s="5"/>
      <c r="H137" s="5"/>
      <c r="I137" s="5"/>
      <c r="J137" s="5"/>
      <c r="K137" s="5"/>
      <c r="L137" s="5"/>
    </row>
    <row r="138" spans="2:12" x14ac:dyDescent="0.25">
      <c r="B138" s="5"/>
      <c r="D138" s="5"/>
      <c r="E138" s="5"/>
      <c r="F138" s="5"/>
      <c r="G138" s="5"/>
      <c r="H138" s="5"/>
      <c r="I138" s="5"/>
      <c r="J138" s="5"/>
      <c r="K138" s="5"/>
      <c r="L138" s="5"/>
    </row>
    <row r="139" spans="2:12" x14ac:dyDescent="0.25">
      <c r="B139" s="5"/>
      <c r="D139" s="5"/>
      <c r="E139" s="5"/>
      <c r="F139" s="5"/>
      <c r="G139" s="5"/>
      <c r="H139" s="5"/>
      <c r="I139" s="5"/>
      <c r="J139" s="5"/>
      <c r="K139" s="5"/>
      <c r="L139" s="5"/>
    </row>
    <row r="140" spans="2:12" x14ac:dyDescent="0.25">
      <c r="B140" s="5"/>
      <c r="D140" s="5"/>
      <c r="E140" s="5"/>
      <c r="F140" s="5"/>
      <c r="G140" s="5"/>
      <c r="H140" s="5"/>
      <c r="I140" s="5"/>
      <c r="J140" s="5"/>
      <c r="K140" s="5"/>
      <c r="L140" s="5"/>
    </row>
    <row r="141" spans="2:12" x14ac:dyDescent="0.25">
      <c r="B141" s="5"/>
      <c r="D141" s="5"/>
      <c r="E141" s="5"/>
      <c r="F141" s="5"/>
      <c r="G141" s="5"/>
      <c r="H141" s="5"/>
      <c r="I141" s="5"/>
      <c r="J141" s="5"/>
      <c r="K141" s="5"/>
      <c r="L141" s="5"/>
    </row>
    <row r="142" spans="2:12" x14ac:dyDescent="0.25">
      <c r="B142" s="5"/>
      <c r="D142" s="5"/>
      <c r="E142" s="5"/>
      <c r="F142" s="5"/>
      <c r="G142" s="5"/>
      <c r="H142" s="5"/>
      <c r="I142" s="5"/>
      <c r="J142" s="5"/>
      <c r="K142" s="5"/>
      <c r="L142" s="5"/>
    </row>
    <row r="143" spans="2:12" x14ac:dyDescent="0.25">
      <c r="B143" s="5"/>
      <c r="D143" s="5"/>
      <c r="E143" s="5"/>
      <c r="F143" s="5"/>
      <c r="G143" s="5"/>
      <c r="H143" s="5"/>
      <c r="I143" s="5"/>
      <c r="J143" s="5"/>
      <c r="K143" s="5"/>
      <c r="L143" s="5"/>
    </row>
    <row r="144" spans="2:12" x14ac:dyDescent="0.25">
      <c r="B144" s="5"/>
      <c r="D144" s="5"/>
      <c r="E144" s="5"/>
      <c r="F144" s="5"/>
      <c r="G144" s="5"/>
      <c r="H144" s="5"/>
      <c r="I144" s="5"/>
      <c r="J144" s="5"/>
      <c r="K144" s="5"/>
      <c r="L144" s="5"/>
    </row>
    <row r="145" spans="2:12" x14ac:dyDescent="0.25">
      <c r="B145" s="5"/>
      <c r="D145" s="5"/>
      <c r="E145" s="5"/>
      <c r="F145" s="5"/>
      <c r="G145" s="5"/>
      <c r="H145" s="5"/>
      <c r="I145" s="5"/>
      <c r="J145" s="5"/>
      <c r="K145" s="5"/>
      <c r="L145" s="5"/>
    </row>
    <row r="146" spans="2:12" x14ac:dyDescent="0.25">
      <c r="B146" s="5"/>
      <c r="D146" s="5"/>
      <c r="E146" s="5"/>
      <c r="F146" s="5"/>
      <c r="G146" s="5"/>
      <c r="H146" s="5"/>
      <c r="I146" s="5"/>
      <c r="J146" s="5"/>
      <c r="K146" s="5"/>
      <c r="L146" s="5"/>
    </row>
    <row r="147" spans="2:12" x14ac:dyDescent="0.25">
      <c r="B147" s="5"/>
      <c r="D147" s="5"/>
      <c r="E147" s="5"/>
      <c r="F147" s="5"/>
      <c r="G147" s="5"/>
      <c r="H147" s="5"/>
      <c r="I147" s="5"/>
      <c r="J147" s="5"/>
      <c r="K147" s="5"/>
      <c r="L147" s="5"/>
    </row>
    <row r="148" spans="2:12" x14ac:dyDescent="0.25">
      <c r="B148" s="5"/>
      <c r="D148" s="5"/>
      <c r="E148" s="5"/>
      <c r="F148" s="5"/>
      <c r="G148" s="5"/>
      <c r="H148" s="5"/>
      <c r="I148" s="5"/>
      <c r="J148" s="5"/>
      <c r="K148" s="5"/>
      <c r="L148" s="5"/>
    </row>
    <row r="149" spans="2:12" x14ac:dyDescent="0.25">
      <c r="B149" s="5"/>
      <c r="D149" s="5"/>
      <c r="E149" s="5"/>
      <c r="F149" s="5"/>
      <c r="G149" s="5"/>
      <c r="H149" s="5"/>
      <c r="I149" s="5"/>
      <c r="J149" s="5"/>
      <c r="K149" s="5"/>
      <c r="L149" s="5"/>
    </row>
    <row r="150" spans="2:12" x14ac:dyDescent="0.25">
      <c r="B150" s="5"/>
      <c r="D150" s="5"/>
      <c r="E150" s="5"/>
      <c r="F150" s="5"/>
      <c r="G150" s="5"/>
      <c r="H150" s="5"/>
      <c r="I150" s="5"/>
      <c r="J150" s="5"/>
      <c r="K150" s="5"/>
      <c r="L150" s="5"/>
    </row>
    <row r="151" spans="2:12" x14ac:dyDescent="0.25">
      <c r="B151" s="5"/>
      <c r="D151" s="5"/>
      <c r="E151" s="5"/>
      <c r="F151" s="5"/>
      <c r="G151" s="5"/>
      <c r="H151" s="5"/>
      <c r="I151" s="5"/>
      <c r="J151" s="5"/>
      <c r="K151" s="5"/>
      <c r="L151" s="5"/>
    </row>
    <row r="152" spans="2:12" x14ac:dyDescent="0.25">
      <c r="B152" s="5"/>
      <c r="D152" s="5"/>
      <c r="E152" s="5"/>
      <c r="F152" s="5"/>
      <c r="G152" s="5"/>
      <c r="H152" s="5"/>
      <c r="I152" s="5"/>
      <c r="J152" s="5"/>
      <c r="K152" s="5"/>
      <c r="L152" s="5"/>
    </row>
    <row r="153" spans="2:12" x14ac:dyDescent="0.25">
      <c r="B153" s="5"/>
      <c r="D153" s="5"/>
      <c r="E153" s="5"/>
      <c r="F153" s="5"/>
      <c r="G153" s="5"/>
      <c r="H153" s="5"/>
      <c r="I153" s="5"/>
      <c r="J153" s="5"/>
      <c r="K153" s="5"/>
      <c r="L153" s="5"/>
    </row>
    <row r="154" spans="2:12" x14ac:dyDescent="0.25">
      <c r="B154" s="5"/>
      <c r="D154" s="5"/>
      <c r="E154" s="5"/>
      <c r="F154" s="5"/>
      <c r="G154" s="5"/>
      <c r="H154" s="5"/>
      <c r="I154" s="5"/>
      <c r="J154" s="5"/>
      <c r="K154" s="5"/>
      <c r="L154" s="5"/>
    </row>
    <row r="155" spans="2:12" x14ac:dyDescent="0.25">
      <c r="B155" s="5"/>
      <c r="D155" s="5"/>
      <c r="E155" s="5"/>
      <c r="F155" s="5"/>
      <c r="G155" s="5"/>
      <c r="H155" s="5"/>
      <c r="I155" s="5"/>
      <c r="J155" s="5"/>
      <c r="K155" s="5"/>
      <c r="L155" s="5"/>
    </row>
    <row r="156" spans="2:12" x14ac:dyDescent="0.25">
      <c r="B156" s="5"/>
      <c r="D156" s="5"/>
      <c r="E156" s="5"/>
      <c r="F156" s="5"/>
      <c r="G156" s="5"/>
      <c r="H156" s="5"/>
      <c r="I156" s="5"/>
      <c r="J156" s="5"/>
      <c r="K156" s="5"/>
      <c r="L156" s="5"/>
    </row>
    <row r="157" spans="2:12" x14ac:dyDescent="0.25">
      <c r="B157" s="5"/>
      <c r="D157" s="5"/>
      <c r="E157" s="5"/>
      <c r="F157" s="5"/>
      <c r="G157" s="5"/>
      <c r="H157" s="5"/>
      <c r="I157" s="5"/>
      <c r="J157" s="5"/>
      <c r="K157" s="5"/>
      <c r="L157" s="5"/>
    </row>
    <row r="158" spans="2:12" x14ac:dyDescent="0.25">
      <c r="B158" s="5"/>
      <c r="D158" s="5"/>
      <c r="E158" s="5"/>
      <c r="F158" s="5"/>
      <c r="G158" s="5"/>
      <c r="H158" s="5"/>
      <c r="I158" s="5"/>
      <c r="J158" s="5"/>
      <c r="K158" s="5"/>
      <c r="L158" s="5"/>
    </row>
    <row r="159" spans="2:12" x14ac:dyDescent="0.25">
      <c r="B159" s="5"/>
      <c r="D159" s="5"/>
      <c r="E159" s="5"/>
      <c r="F159" s="5"/>
      <c r="G159" s="5"/>
      <c r="H159" s="5"/>
      <c r="I159" s="5"/>
      <c r="J159" s="5"/>
      <c r="K159" s="5"/>
      <c r="L159" s="5"/>
    </row>
    <row r="160" spans="2:12" x14ac:dyDescent="0.25">
      <c r="B160" s="5"/>
      <c r="D160" s="5"/>
      <c r="E160" s="5"/>
      <c r="F160" s="5"/>
      <c r="G160" s="5"/>
      <c r="H160" s="5"/>
      <c r="I160" s="5"/>
      <c r="J160" s="5"/>
      <c r="K160" s="5"/>
      <c r="L160" s="5"/>
    </row>
    <row r="161" spans="2:12" x14ac:dyDescent="0.25">
      <c r="B161" s="5"/>
      <c r="D161" s="5"/>
      <c r="E161" s="5"/>
      <c r="F161" s="5"/>
      <c r="G161" s="5"/>
      <c r="H161" s="5"/>
      <c r="I161" s="5"/>
      <c r="J161" s="5"/>
      <c r="K161" s="5"/>
      <c r="L161" s="5"/>
    </row>
    <row r="162" spans="2:12" x14ac:dyDescent="0.25">
      <c r="B162" s="5"/>
      <c r="D162" s="5"/>
      <c r="E162" s="5"/>
      <c r="F162" s="5"/>
      <c r="G162" s="5"/>
      <c r="H162" s="5"/>
      <c r="I162" s="5"/>
      <c r="J162" s="5"/>
      <c r="K162" s="5"/>
      <c r="L162" s="5"/>
    </row>
    <row r="163" spans="2:12" x14ac:dyDescent="0.25">
      <c r="B163" s="5"/>
      <c r="D163" s="5"/>
      <c r="E163" s="5"/>
      <c r="F163" s="5"/>
      <c r="G163" s="5"/>
      <c r="H163" s="5"/>
      <c r="I163" s="5"/>
      <c r="J163" s="5"/>
      <c r="K163" s="5"/>
      <c r="L163" s="5"/>
    </row>
    <row r="164" spans="2:12" x14ac:dyDescent="0.25">
      <c r="B164" s="5"/>
      <c r="D164" s="5"/>
      <c r="E164" s="5"/>
      <c r="F164" s="5"/>
      <c r="G164" s="5"/>
      <c r="H164" s="5"/>
      <c r="I164" s="5"/>
      <c r="J164" s="5"/>
      <c r="K164" s="5"/>
      <c r="L164" s="5"/>
    </row>
    <row r="165" spans="2:12" x14ac:dyDescent="0.25">
      <c r="B165" s="5"/>
      <c r="D165" s="5"/>
      <c r="E165" s="5"/>
      <c r="F165" s="5"/>
      <c r="G165" s="5"/>
      <c r="H165" s="5"/>
      <c r="I165" s="5"/>
      <c r="J165" s="5"/>
      <c r="K165" s="5"/>
      <c r="L165" s="5"/>
    </row>
    <row r="166" spans="2:12" x14ac:dyDescent="0.25">
      <c r="B166" s="5"/>
      <c r="D166" s="5"/>
      <c r="E166" s="5"/>
      <c r="F166" s="5"/>
      <c r="G166" s="5"/>
      <c r="H166" s="5"/>
      <c r="I166" s="5"/>
      <c r="J166" s="5"/>
      <c r="K166" s="5"/>
      <c r="L166" s="5"/>
    </row>
    <row r="167" spans="2:12" x14ac:dyDescent="0.25">
      <c r="B167" s="5"/>
      <c r="D167" s="5"/>
      <c r="E167" s="5"/>
      <c r="F167" s="5"/>
      <c r="G167" s="5"/>
      <c r="H167" s="5"/>
      <c r="I167" s="5"/>
      <c r="J167" s="5"/>
      <c r="K167" s="5"/>
      <c r="L167" s="5"/>
    </row>
    <row r="168" spans="2:12" x14ac:dyDescent="0.25">
      <c r="B168" s="5"/>
      <c r="D168" s="5"/>
      <c r="E168" s="5"/>
      <c r="F168" s="5"/>
      <c r="G168" s="5"/>
      <c r="H168" s="5"/>
      <c r="I168" s="5"/>
      <c r="J168" s="5"/>
      <c r="K168" s="5"/>
      <c r="L168" s="5"/>
    </row>
    <row r="169" spans="2:12" x14ac:dyDescent="0.25">
      <c r="B169" s="5"/>
      <c r="D169" s="5"/>
      <c r="E169" s="5"/>
      <c r="F169" s="5"/>
      <c r="G169" s="5"/>
      <c r="H169" s="5"/>
      <c r="I169" s="5"/>
      <c r="J169" s="5"/>
      <c r="K169" s="5"/>
      <c r="L169" s="5"/>
    </row>
    <row r="170" spans="2:12" x14ac:dyDescent="0.25">
      <c r="B170" s="5"/>
      <c r="D170" s="5"/>
      <c r="E170" s="5"/>
      <c r="F170" s="5"/>
      <c r="G170" s="5"/>
      <c r="H170" s="5"/>
      <c r="I170" s="5"/>
      <c r="J170" s="5"/>
      <c r="K170" s="5"/>
      <c r="L170" s="5"/>
    </row>
    <row r="171" spans="2:12" x14ac:dyDescent="0.25">
      <c r="B171" s="5"/>
      <c r="D171" s="5"/>
      <c r="E171" s="5"/>
      <c r="F171" s="5"/>
      <c r="G171" s="5"/>
      <c r="H171" s="5"/>
      <c r="I171" s="5"/>
      <c r="J171" s="5"/>
      <c r="K171" s="5"/>
      <c r="L171" s="5"/>
    </row>
    <row r="172" spans="2:12" x14ac:dyDescent="0.25">
      <c r="B172" s="5"/>
      <c r="D172" s="5"/>
      <c r="E172" s="5"/>
      <c r="F172" s="5"/>
      <c r="G172" s="5"/>
      <c r="H172" s="5"/>
      <c r="I172" s="5"/>
      <c r="J172" s="5"/>
      <c r="K172" s="5"/>
      <c r="L172" s="5"/>
    </row>
    <row r="173" spans="2:12" x14ac:dyDescent="0.25">
      <c r="B173" s="5"/>
      <c r="D173" s="5"/>
      <c r="E173" s="5"/>
      <c r="F173" s="5"/>
      <c r="G173" s="5"/>
      <c r="H173" s="5"/>
      <c r="I173" s="5"/>
      <c r="J173" s="5"/>
      <c r="K173" s="5"/>
      <c r="L173" s="5"/>
    </row>
    <row r="174" spans="2:12" x14ac:dyDescent="0.25">
      <c r="B174" s="5"/>
      <c r="D174" s="5"/>
      <c r="E174" s="5"/>
      <c r="F174" s="5"/>
      <c r="G174" s="5"/>
      <c r="H174" s="5"/>
      <c r="I174" s="5"/>
      <c r="J174" s="5"/>
      <c r="K174" s="5"/>
      <c r="L174" s="5"/>
    </row>
    <row r="175" spans="2:12" x14ac:dyDescent="0.25">
      <c r="B175" s="5"/>
      <c r="D175" s="5"/>
      <c r="E175" s="5"/>
      <c r="F175" s="5"/>
      <c r="G175" s="5"/>
      <c r="H175" s="5"/>
      <c r="I175" s="5"/>
      <c r="J175" s="5"/>
      <c r="K175" s="5"/>
      <c r="L175" s="5"/>
    </row>
    <row r="176" spans="2:12" x14ac:dyDescent="0.25">
      <c r="B176" s="5"/>
      <c r="D176" s="5"/>
      <c r="E176" s="5"/>
      <c r="F176" s="5"/>
      <c r="G176" s="5"/>
      <c r="H176" s="5"/>
      <c r="I176" s="5"/>
      <c r="J176" s="5"/>
      <c r="K176" s="5"/>
      <c r="L176" s="5"/>
    </row>
    <row r="177" spans="2:12" x14ac:dyDescent="0.25">
      <c r="B177" s="5"/>
      <c r="D177" s="5"/>
      <c r="E177" s="5"/>
      <c r="F177" s="5"/>
      <c r="G177" s="5"/>
      <c r="H177" s="5"/>
      <c r="I177" s="5"/>
      <c r="J177" s="5"/>
      <c r="K177" s="5"/>
      <c r="L177" s="5"/>
    </row>
    <row r="178" spans="2:12" x14ac:dyDescent="0.25">
      <c r="B178" s="5"/>
      <c r="D178" s="5"/>
      <c r="E178" s="5"/>
      <c r="F178" s="5"/>
      <c r="G178" s="5"/>
      <c r="H178" s="5"/>
      <c r="I178" s="5"/>
      <c r="J178" s="5"/>
      <c r="K178" s="5"/>
      <c r="L178" s="5"/>
    </row>
    <row r="179" spans="2:12" x14ac:dyDescent="0.25">
      <c r="B179" s="5"/>
      <c r="D179" s="5"/>
      <c r="E179" s="5"/>
      <c r="F179" s="5"/>
      <c r="G179" s="5"/>
      <c r="H179" s="5"/>
      <c r="I179" s="5"/>
      <c r="J179" s="5"/>
      <c r="K179" s="5"/>
      <c r="L179" s="5"/>
    </row>
    <row r="180" spans="2:12" x14ac:dyDescent="0.25">
      <c r="B180" s="5"/>
      <c r="D180" s="5"/>
      <c r="E180" s="5"/>
      <c r="F180" s="5"/>
      <c r="G180" s="5"/>
      <c r="H180" s="5"/>
      <c r="I180" s="5"/>
      <c r="J180" s="5"/>
      <c r="K180" s="5"/>
      <c r="L180" s="5"/>
    </row>
    <row r="181" spans="2:12" x14ac:dyDescent="0.25">
      <c r="B181" s="5"/>
      <c r="D181" s="5"/>
      <c r="E181" s="5"/>
      <c r="F181" s="5"/>
      <c r="G181" s="5"/>
      <c r="H181" s="5"/>
      <c r="I181" s="5"/>
      <c r="J181" s="5"/>
      <c r="K181" s="5"/>
      <c r="L181" s="5"/>
    </row>
    <row r="182" spans="2:12" x14ac:dyDescent="0.25">
      <c r="B182" s="5"/>
      <c r="D182" s="5"/>
      <c r="E182" s="5"/>
      <c r="F182" s="5"/>
      <c r="G182" s="5"/>
      <c r="H182" s="5"/>
      <c r="I182" s="5"/>
      <c r="J182" s="5"/>
      <c r="K182" s="5"/>
      <c r="L182" s="5"/>
    </row>
    <row r="183" spans="2:12" x14ac:dyDescent="0.25">
      <c r="B183" s="5"/>
      <c r="D183" s="5"/>
      <c r="E183" s="5"/>
      <c r="F183" s="5"/>
      <c r="G183" s="5"/>
      <c r="H183" s="5"/>
      <c r="I183" s="5"/>
      <c r="J183" s="5"/>
      <c r="K183" s="5"/>
      <c r="L183" s="5"/>
    </row>
    <row r="184" spans="2:12" x14ac:dyDescent="0.25">
      <c r="K184" s="5"/>
      <c r="L184" s="5"/>
    </row>
  </sheetData>
  <mergeCells count="41">
    <mergeCell ref="A1:P1"/>
    <mergeCell ref="A2:P2"/>
    <mergeCell ref="A3:P3"/>
    <mergeCell ref="A4:D4"/>
    <mergeCell ref="A5:P5"/>
    <mergeCell ref="B69:F69"/>
    <mergeCell ref="D44:I44"/>
    <mergeCell ref="D45:I45"/>
    <mergeCell ref="B47:E47"/>
    <mergeCell ref="B48:B54"/>
    <mergeCell ref="B56:E56"/>
    <mergeCell ref="B57:B63"/>
    <mergeCell ref="B66:D67"/>
    <mergeCell ref="B15:B43"/>
    <mergeCell ref="D15:I15"/>
    <mergeCell ref="D22:I22"/>
    <mergeCell ref="D23:I23"/>
    <mergeCell ref="D31:I31"/>
    <mergeCell ref="D32:I32"/>
    <mergeCell ref="D33:I33"/>
    <mergeCell ref="D43:I43"/>
    <mergeCell ref="B89:B94"/>
    <mergeCell ref="B74:D74"/>
    <mergeCell ref="B76:B84"/>
    <mergeCell ref="B85:B86"/>
    <mergeCell ref="D85:D86"/>
    <mergeCell ref="B87:B88"/>
    <mergeCell ref="N24:N25"/>
    <mergeCell ref="O24:O25"/>
    <mergeCell ref="P24:P25"/>
    <mergeCell ref="K24:K25"/>
    <mergeCell ref="K39:K40"/>
    <mergeCell ref="L39:L40"/>
    <mergeCell ref="M39:M40"/>
    <mergeCell ref="L24:L25"/>
    <mergeCell ref="M24:M25"/>
    <mergeCell ref="B10:D10"/>
    <mergeCell ref="F10:S10"/>
    <mergeCell ref="F11:S11"/>
    <mergeCell ref="E12:R12"/>
    <mergeCell ref="E13:R13"/>
  </mergeCells>
  <conditionalFormatting sqref="I20">
    <cfRule type="containsErrors" dxfId="87" priority="6">
      <formula>ISERROR(I20)</formula>
    </cfRule>
  </conditionalFormatting>
  <conditionalFormatting sqref="I25">
    <cfRule type="containsText" dxfId="86" priority="5" operator="containsText" text="debe">
      <formula>NOT(ISERROR(SEARCH("debe",I25)))</formula>
    </cfRule>
  </conditionalFormatting>
  <conditionalFormatting sqref="F10">
    <cfRule type="notContainsBlanks" dxfId="85" priority="4">
      <formula>LEN(TRIM(F10))&gt;0</formula>
    </cfRule>
  </conditionalFormatting>
  <conditionalFormatting sqref="F11:S11">
    <cfRule type="expression" dxfId="84" priority="2">
      <formula>E11="NO SE REPORTA"</formula>
    </cfRule>
    <cfRule type="expression" dxfId="83" priority="3">
      <formula>E10="NO APLICA"</formula>
    </cfRule>
  </conditionalFormatting>
  <conditionalFormatting sqref="E12:R12">
    <cfRule type="expression" dxfId="82" priority="1">
      <formula>E11="SI SE REPORTA"</formula>
    </cfRule>
  </conditionalFormatting>
  <dataValidations count="6">
    <dataValidation type="whole" operator="greaterThanOrEqual" allowBlank="1" showInputMessage="1" showErrorMessage="1" errorTitle="ERROR" error="Valor en HECTAREAS (sin decimales)" sqref="L41:L45 E17:E19 E25:H29 F35:F42 I26:I30 E21">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2" r:id="rId1"/>
  </hyperlinks>
  <pageMargins left="0.25" right="0.25" top="0.75" bottom="0.75" header="0.3" footer="0.3"/>
  <pageSetup paperSize="178" orientation="landscape" horizontalDpi="1200" verticalDpi="1200"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189"/>
  <sheetViews>
    <sheetView showGridLines="0" topLeftCell="A37"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2" max="12" width="11.8554687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INFORMACION",+G20))</f>
        <v>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1659</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6" customHeight="1" thickTop="1" thickBot="1" x14ac:dyDescent="0.3">
      <c r="B15" s="1214" t="s">
        <v>470</v>
      </c>
      <c r="C15" s="87"/>
      <c r="D15" s="1104" t="s">
        <v>775</v>
      </c>
      <c r="E15" s="1105"/>
      <c r="F15" s="1105"/>
      <c r="G15" s="1105"/>
      <c r="H15" s="1105"/>
      <c r="I15" s="1105"/>
      <c r="J15" s="1105"/>
      <c r="K15" s="1105"/>
      <c r="L15" s="1226"/>
    </row>
    <row r="16" spans="1:21" ht="36.75" thickBot="1" x14ac:dyDescent="0.3">
      <c r="B16" s="1215"/>
      <c r="C16" s="92"/>
      <c r="D16" s="42" t="s">
        <v>951</v>
      </c>
      <c r="E16" s="42" t="s">
        <v>952</v>
      </c>
      <c r="F16" s="42" t="s">
        <v>953</v>
      </c>
      <c r="G16" s="42" t="s">
        <v>954</v>
      </c>
      <c r="H16" s="5"/>
      <c r="I16" s="5"/>
      <c r="J16" s="5"/>
      <c r="K16" s="5"/>
      <c r="L16" s="13"/>
    </row>
    <row r="17" spans="2:12" ht="36.75" thickBot="1" x14ac:dyDescent="0.3">
      <c r="B17" s="1215"/>
      <c r="C17" s="92"/>
      <c r="D17" s="39" t="s">
        <v>955</v>
      </c>
      <c r="E17" s="201">
        <v>10</v>
      </c>
      <c r="F17" s="201"/>
      <c r="G17" s="141">
        <f>+E17+F17</f>
        <v>10</v>
      </c>
      <c r="H17" s="5"/>
      <c r="I17" s="5"/>
      <c r="J17" s="5"/>
      <c r="K17" s="5"/>
      <c r="L17" s="13"/>
    </row>
    <row r="18" spans="2:12" ht="24.75" thickBot="1" x14ac:dyDescent="0.3">
      <c r="B18" s="1215"/>
      <c r="C18" s="92"/>
      <c r="D18" s="39" t="s">
        <v>956</v>
      </c>
      <c r="E18" s="201">
        <v>10</v>
      </c>
      <c r="F18" s="201"/>
      <c r="G18" s="141">
        <f>+E18+F18</f>
        <v>10</v>
      </c>
      <c r="H18" s="5"/>
      <c r="I18" s="5"/>
      <c r="J18" s="5"/>
      <c r="K18" s="5"/>
      <c r="L18" s="13"/>
    </row>
    <row r="19" spans="2:12" ht="24.75" thickBot="1" x14ac:dyDescent="0.3">
      <c r="B19" s="1215"/>
      <c r="C19" s="92"/>
      <c r="D19" s="39" t="s">
        <v>957</v>
      </c>
      <c r="E19" s="201">
        <v>10</v>
      </c>
      <c r="F19" s="201"/>
      <c r="G19" s="141">
        <f>+E19+F19</f>
        <v>10</v>
      </c>
      <c r="H19" s="5"/>
      <c r="I19" s="5"/>
      <c r="J19" s="5"/>
      <c r="K19" s="5"/>
      <c r="L19" s="13"/>
    </row>
    <row r="20" spans="2:12" ht="24.75" thickBot="1" x14ac:dyDescent="0.3">
      <c r="B20" s="1215"/>
      <c r="C20" s="92"/>
      <c r="D20" s="39" t="s">
        <v>131</v>
      </c>
      <c r="E20" s="182">
        <f>IFERROR(E19/E18,"N.A.")</f>
        <v>1</v>
      </c>
      <c r="F20" s="182" t="str">
        <f>IFERROR(F19/F18,"N.A.")</f>
        <v>N.A.</v>
      </c>
      <c r="G20" s="135">
        <f>IFERROR(G19/G18,0)</f>
        <v>1</v>
      </c>
      <c r="H20" s="5"/>
      <c r="I20" s="5"/>
      <c r="J20" s="5"/>
      <c r="K20" s="5"/>
      <c r="L20" s="13"/>
    </row>
    <row r="21" spans="2:12" x14ac:dyDescent="0.25">
      <c r="B21" s="1215"/>
      <c r="C21" s="90"/>
      <c r="D21" s="1110"/>
      <c r="E21" s="1111"/>
      <c r="F21" s="1111"/>
      <c r="G21" s="1111"/>
      <c r="H21" s="1111"/>
      <c r="I21" s="1111"/>
      <c r="J21" s="1111"/>
      <c r="K21" s="1111"/>
      <c r="L21" s="1227"/>
    </row>
    <row r="22" spans="2:12" x14ac:dyDescent="0.25">
      <c r="B22" s="1215"/>
      <c r="C22" s="90"/>
      <c r="D22" s="1107" t="s">
        <v>702</v>
      </c>
      <c r="E22" s="1108"/>
      <c r="F22" s="1108"/>
      <c r="G22" s="1108"/>
      <c r="H22" s="1108"/>
      <c r="I22" s="1108"/>
      <c r="J22" s="1108"/>
      <c r="K22" s="1108"/>
      <c r="L22" s="1228"/>
    </row>
    <row r="23" spans="2:12" x14ac:dyDescent="0.25">
      <c r="B23" s="1215"/>
      <c r="C23" s="90"/>
      <c r="D23" s="1199" t="s">
        <v>958</v>
      </c>
      <c r="E23" s="1200"/>
      <c r="F23" s="1200"/>
      <c r="G23" s="1200"/>
      <c r="H23" s="1200"/>
      <c r="I23" s="1200"/>
      <c r="J23" s="1200"/>
      <c r="K23" s="1200"/>
      <c r="L23" s="1229"/>
    </row>
    <row r="24" spans="2:12" ht="15.75" thickBot="1" x14ac:dyDescent="0.3">
      <c r="B24" s="1215"/>
      <c r="C24" s="90"/>
      <c r="D24" s="1134" t="s">
        <v>782</v>
      </c>
      <c r="E24" s="1135"/>
      <c r="F24" s="1135"/>
      <c r="G24" s="1135"/>
      <c r="H24" s="1135"/>
      <c r="I24" s="1135"/>
      <c r="J24" s="1135"/>
      <c r="K24" s="1135"/>
      <c r="L24" s="1230"/>
    </row>
    <row r="25" spans="2:12" ht="15.6" customHeight="1" x14ac:dyDescent="0.25">
      <c r="B25" s="211"/>
      <c r="C25" s="1224" t="s">
        <v>424</v>
      </c>
      <c r="D25" s="1216" t="s">
        <v>704</v>
      </c>
      <c r="E25" s="1216" t="s">
        <v>959</v>
      </c>
      <c r="F25" s="1216" t="s">
        <v>834</v>
      </c>
      <c r="G25" s="1216" t="s">
        <v>960</v>
      </c>
      <c r="H25" s="579" t="s">
        <v>961</v>
      </c>
      <c r="I25" s="579" t="s">
        <v>962</v>
      </c>
      <c r="J25" s="1216" t="s">
        <v>708</v>
      </c>
      <c r="K25" s="1216" t="s">
        <v>709</v>
      </c>
      <c r="L25" s="1216" t="s">
        <v>428</v>
      </c>
    </row>
    <row r="26" spans="2:12" ht="15.75" thickBot="1" x14ac:dyDescent="0.3">
      <c r="B26" s="211"/>
      <c r="C26" s="1225"/>
      <c r="D26" s="1217"/>
      <c r="E26" s="1217"/>
      <c r="F26" s="1217"/>
      <c r="G26" s="1217"/>
      <c r="H26" s="580" t="s">
        <v>963</v>
      </c>
      <c r="I26" s="580" t="s">
        <v>964</v>
      </c>
      <c r="J26" s="1217"/>
      <c r="K26" s="1217"/>
      <c r="L26" s="1217"/>
    </row>
    <row r="27" spans="2:12" ht="204.75" thickBot="1" x14ac:dyDescent="0.3">
      <c r="B27" s="211"/>
      <c r="C27" s="582">
        <v>1</v>
      </c>
      <c r="D27" s="516" t="s">
        <v>1660</v>
      </c>
      <c r="E27" s="28" t="s">
        <v>1661</v>
      </c>
      <c r="F27" s="517" t="s">
        <v>1026</v>
      </c>
      <c r="G27" s="517" t="s">
        <v>1662</v>
      </c>
      <c r="H27" s="518">
        <v>320</v>
      </c>
      <c r="I27" s="518">
        <f t="shared" ref="I27:I32" si="0">+H27</f>
        <v>320</v>
      </c>
      <c r="J27" s="518">
        <f>+H27</f>
        <v>320</v>
      </c>
      <c r="K27" s="578"/>
      <c r="L27" s="202"/>
    </row>
    <row r="28" spans="2:12" ht="288.75" thickBot="1" x14ac:dyDescent="0.3">
      <c r="B28" s="211"/>
      <c r="C28" s="582">
        <v>2</v>
      </c>
      <c r="D28" s="516" t="s">
        <v>1663</v>
      </c>
      <c r="E28" s="28" t="s">
        <v>1664</v>
      </c>
      <c r="F28" s="517" t="s">
        <v>1026</v>
      </c>
      <c r="G28" s="517" t="s">
        <v>1662</v>
      </c>
      <c r="H28" s="518">
        <v>98</v>
      </c>
      <c r="I28" s="518">
        <f t="shared" si="0"/>
        <v>98</v>
      </c>
      <c r="J28" s="518">
        <f>+H28</f>
        <v>98</v>
      </c>
      <c r="K28" s="578"/>
      <c r="L28" s="202"/>
    </row>
    <row r="29" spans="2:12" ht="96.75" thickBot="1" x14ac:dyDescent="0.3">
      <c r="B29" s="211"/>
      <c r="C29" s="582">
        <v>3</v>
      </c>
      <c r="D29" s="516" t="s">
        <v>1665</v>
      </c>
      <c r="E29" s="28" t="s">
        <v>1666</v>
      </c>
      <c r="F29" s="517" t="s">
        <v>1026</v>
      </c>
      <c r="G29" s="517" t="s">
        <v>1667</v>
      </c>
      <c r="H29" s="518">
        <v>82</v>
      </c>
      <c r="I29" s="518">
        <f t="shared" si="0"/>
        <v>82</v>
      </c>
      <c r="J29" s="518">
        <f>+I29</f>
        <v>82</v>
      </c>
      <c r="K29" s="578"/>
      <c r="L29" s="202"/>
    </row>
    <row r="30" spans="2:12" ht="72.75" thickBot="1" x14ac:dyDescent="0.3">
      <c r="B30" s="211"/>
      <c r="C30" s="582">
        <v>4</v>
      </c>
      <c r="D30" s="516" t="s">
        <v>1668</v>
      </c>
      <c r="E30" s="28" t="s">
        <v>1669</v>
      </c>
      <c r="F30" s="517" t="s">
        <v>1026</v>
      </c>
      <c r="G30" s="517" t="s">
        <v>1667</v>
      </c>
      <c r="H30" s="518">
        <v>27</v>
      </c>
      <c r="I30" s="518">
        <f t="shared" si="0"/>
        <v>27</v>
      </c>
      <c r="J30" s="518">
        <f>+H30</f>
        <v>27</v>
      </c>
      <c r="K30" s="578"/>
      <c r="L30" s="202"/>
    </row>
    <row r="31" spans="2:12" ht="288.75" thickBot="1" x14ac:dyDescent="0.3">
      <c r="B31" s="211"/>
      <c r="C31" s="582">
        <v>5</v>
      </c>
      <c r="D31" s="516" t="s">
        <v>1670</v>
      </c>
      <c r="E31" s="28" t="s">
        <v>1664</v>
      </c>
      <c r="F31" s="517" t="s">
        <v>1026</v>
      </c>
      <c r="G31" s="517" t="s">
        <v>1662</v>
      </c>
      <c r="H31" s="518">
        <v>408</v>
      </c>
      <c r="I31" s="518">
        <f t="shared" si="0"/>
        <v>408</v>
      </c>
      <c r="J31" s="518">
        <f>+H31</f>
        <v>408</v>
      </c>
      <c r="K31" s="578"/>
      <c r="L31" s="202"/>
    </row>
    <row r="32" spans="2:12" ht="36.75" thickBot="1" x14ac:dyDescent="0.3">
      <c r="B32" s="211"/>
      <c r="C32" s="582">
        <v>6</v>
      </c>
      <c r="D32" s="516" t="s">
        <v>1671</v>
      </c>
      <c r="E32" s="28" t="s">
        <v>1672</v>
      </c>
      <c r="F32" s="517" t="s">
        <v>1026</v>
      </c>
      <c r="G32" s="517" t="s">
        <v>1667</v>
      </c>
      <c r="H32" s="518">
        <v>23</v>
      </c>
      <c r="I32" s="518">
        <f t="shared" si="0"/>
        <v>23</v>
      </c>
      <c r="J32" s="518">
        <f>+H32</f>
        <v>23</v>
      </c>
      <c r="K32" s="578"/>
      <c r="L32" s="202"/>
    </row>
    <row r="33" spans="2:12" ht="15.75" thickBot="1" x14ac:dyDescent="0.3">
      <c r="B33" s="211"/>
      <c r="C33" s="582"/>
      <c r="D33" s="29"/>
      <c r="E33" s="29"/>
      <c r="F33" s="29"/>
      <c r="G33" s="29"/>
      <c r="H33" s="202"/>
      <c r="I33" s="202"/>
      <c r="J33" s="202"/>
      <c r="K33" s="578"/>
      <c r="L33" s="202"/>
    </row>
    <row r="34" spans="2:12" ht="15.75" thickBot="1" x14ac:dyDescent="0.3">
      <c r="B34" s="211"/>
      <c r="C34" s="89"/>
      <c r="D34" s="29"/>
      <c r="E34" s="29"/>
      <c r="F34" s="29"/>
      <c r="G34" s="29"/>
      <c r="H34" s="202"/>
      <c r="I34" s="202"/>
      <c r="J34" s="202"/>
      <c r="K34" s="578"/>
      <c r="L34" s="202"/>
    </row>
    <row r="35" spans="2:12" ht="15.75" thickBot="1" x14ac:dyDescent="0.3">
      <c r="B35" s="211"/>
      <c r="C35" s="89"/>
      <c r="D35" s="29"/>
      <c r="E35" s="29"/>
      <c r="F35" s="29"/>
      <c r="G35" s="29"/>
      <c r="H35" s="202"/>
      <c r="I35" s="202"/>
      <c r="J35" s="202"/>
      <c r="K35" s="578"/>
      <c r="L35" s="202"/>
    </row>
    <row r="36" spans="2:12" ht="15.75" thickBot="1" x14ac:dyDescent="0.3">
      <c r="B36" s="211"/>
      <c r="C36" s="89"/>
      <c r="D36" s="29"/>
      <c r="E36" s="29"/>
      <c r="F36" s="29"/>
      <c r="G36" s="29"/>
      <c r="H36" s="202"/>
      <c r="I36" s="202"/>
      <c r="J36" s="202"/>
      <c r="K36" s="578"/>
      <c r="L36" s="202"/>
    </row>
    <row r="37" spans="2:12" ht="15.75" thickBot="1" x14ac:dyDescent="0.3">
      <c r="B37" s="211"/>
      <c r="C37" s="89"/>
      <c r="D37" s="29"/>
      <c r="E37" s="29"/>
      <c r="F37" s="29"/>
      <c r="G37" s="29"/>
      <c r="H37" s="202"/>
      <c r="I37" s="202"/>
      <c r="J37" s="202"/>
      <c r="K37" s="578"/>
      <c r="L37" s="202"/>
    </row>
    <row r="38" spans="2:12" ht="15.75" thickBot="1" x14ac:dyDescent="0.3">
      <c r="B38" s="211"/>
      <c r="C38" s="89"/>
      <c r="D38" s="29"/>
      <c r="E38" s="29"/>
      <c r="F38" s="29"/>
      <c r="G38" s="29"/>
      <c r="H38" s="202"/>
      <c r="I38" s="202"/>
      <c r="J38" s="202"/>
      <c r="K38" s="578"/>
      <c r="L38" s="202"/>
    </row>
    <row r="39" spans="2:12" ht="15.75" thickBot="1" x14ac:dyDescent="0.3">
      <c r="B39" s="211"/>
      <c r="C39" s="89"/>
      <c r="D39" s="29"/>
      <c r="E39" s="29"/>
      <c r="F39" s="29"/>
      <c r="G39" s="29"/>
      <c r="H39" s="202"/>
      <c r="I39" s="202"/>
      <c r="J39" s="202"/>
      <c r="K39" s="578"/>
      <c r="L39" s="202"/>
    </row>
    <row r="40" spans="2:12" ht="15.75" thickBot="1" x14ac:dyDescent="0.3">
      <c r="B40" s="46"/>
      <c r="C40" s="108"/>
      <c r="D40" s="38" t="s">
        <v>602</v>
      </c>
      <c r="E40" s="25"/>
      <c r="F40" s="25"/>
      <c r="G40" s="25"/>
      <c r="H40" s="133">
        <f>SUM(H27:H39)</f>
        <v>958</v>
      </c>
      <c r="I40" s="133">
        <f>SUM(I27:I39)</f>
        <v>958</v>
      </c>
      <c r="J40" s="133">
        <f>SUM(J27:J39)</f>
        <v>958</v>
      </c>
      <c r="K40" s="133">
        <f>SUM(K27:K39)</f>
        <v>0</v>
      </c>
      <c r="L40" s="12"/>
    </row>
    <row r="41" spans="2:12" ht="24" customHeight="1" thickBot="1" x14ac:dyDescent="0.3">
      <c r="B41" s="71" t="s">
        <v>509</v>
      </c>
      <c r="C41" s="105"/>
      <c r="D41" s="1131" t="s">
        <v>965</v>
      </c>
      <c r="E41" s="1132"/>
      <c r="F41" s="1132"/>
      <c r="G41" s="1132"/>
      <c r="H41" s="1132"/>
      <c r="I41" s="1132"/>
      <c r="J41" s="1132"/>
      <c r="K41" s="1132"/>
      <c r="L41" s="1231"/>
    </row>
    <row r="42" spans="2:12" ht="24" customHeight="1" thickBot="1" x14ac:dyDescent="0.3">
      <c r="B42" s="71" t="s">
        <v>511</v>
      </c>
      <c r="C42" s="105"/>
      <c r="D42" s="1131" t="s">
        <v>788</v>
      </c>
      <c r="E42" s="1132"/>
      <c r="F42" s="1132"/>
      <c r="G42" s="1132"/>
      <c r="H42" s="1132"/>
      <c r="I42" s="1132"/>
      <c r="J42" s="1132"/>
      <c r="K42" s="1132"/>
      <c r="L42" s="1231"/>
    </row>
    <row r="43" spans="2:12" ht="15.75" thickBot="1" x14ac:dyDescent="0.3">
      <c r="B43" s="1"/>
      <c r="C43" s="74"/>
      <c r="D43" s="5"/>
      <c r="E43" s="5"/>
      <c r="F43" s="5"/>
      <c r="G43" s="5"/>
      <c r="H43" s="5"/>
      <c r="I43" s="5"/>
      <c r="J43" s="5"/>
      <c r="K43" s="5"/>
    </row>
    <row r="44" spans="2:12" ht="24" customHeight="1" thickBot="1" x14ac:dyDescent="0.3">
      <c r="B44" s="1119" t="s">
        <v>513</v>
      </c>
      <c r="C44" s="1120"/>
      <c r="D44" s="1120"/>
      <c r="E44" s="1121"/>
      <c r="F44" s="5"/>
      <c r="G44" s="5"/>
      <c r="H44" s="5"/>
      <c r="I44" s="5"/>
      <c r="J44" s="5"/>
      <c r="K44" s="5"/>
    </row>
    <row r="45" spans="2:12" ht="15.75" thickBot="1" x14ac:dyDescent="0.3">
      <c r="B45" s="1122">
        <v>1</v>
      </c>
      <c r="C45" s="92"/>
      <c r="D45" s="47" t="s">
        <v>514</v>
      </c>
      <c r="E45" s="514" t="s">
        <v>1652</v>
      </c>
      <c r="F45" s="5"/>
      <c r="G45" s="5"/>
      <c r="H45" s="5"/>
      <c r="I45" s="5"/>
      <c r="J45" s="5"/>
      <c r="K45" s="5"/>
    </row>
    <row r="46" spans="2:12" ht="36.75" thickBot="1" x14ac:dyDescent="0.3">
      <c r="B46" s="1123"/>
      <c r="C46" s="92"/>
      <c r="D46" s="39" t="s">
        <v>7</v>
      </c>
      <c r="E46" s="514" t="s">
        <v>1653</v>
      </c>
      <c r="F46" s="5"/>
      <c r="G46" s="5"/>
      <c r="H46" s="5"/>
      <c r="I46" s="5"/>
      <c r="J46" s="5"/>
      <c r="K46" s="5"/>
    </row>
    <row r="47" spans="2:12" ht="15.75" thickBot="1" x14ac:dyDescent="0.3">
      <c r="B47" s="1123"/>
      <c r="C47" s="92"/>
      <c r="D47" s="39" t="s">
        <v>515</v>
      </c>
      <c r="E47" s="514" t="s">
        <v>1654</v>
      </c>
      <c r="F47" s="5"/>
      <c r="G47" s="5"/>
      <c r="H47" s="5"/>
      <c r="I47" s="5"/>
      <c r="J47" s="5"/>
      <c r="K47" s="5"/>
    </row>
    <row r="48" spans="2:12" ht="24.75" thickBot="1" x14ac:dyDescent="0.3">
      <c r="B48" s="1123"/>
      <c r="C48" s="92"/>
      <c r="D48" s="39" t="s">
        <v>9</v>
      </c>
      <c r="E48" s="514" t="s">
        <v>1655</v>
      </c>
      <c r="F48" s="5"/>
      <c r="G48" s="5"/>
      <c r="H48" s="5"/>
      <c r="I48" s="5"/>
      <c r="J48" s="5"/>
      <c r="K48" s="5"/>
    </row>
    <row r="49" spans="2:11" ht="30.75" thickBot="1" x14ac:dyDescent="0.3">
      <c r="B49" s="1123"/>
      <c r="C49" s="92"/>
      <c r="D49" s="39" t="s">
        <v>11</v>
      </c>
      <c r="E49" s="515" t="s">
        <v>1656</v>
      </c>
      <c r="F49" s="5"/>
      <c r="G49" s="5"/>
      <c r="H49" s="5"/>
      <c r="I49" s="5"/>
      <c r="J49" s="5"/>
      <c r="K49" s="5"/>
    </row>
    <row r="50" spans="2:11" ht="15.75" thickBot="1" x14ac:dyDescent="0.3">
      <c r="B50" s="1123"/>
      <c r="C50" s="92"/>
      <c r="D50" s="39" t="s">
        <v>13</v>
      </c>
      <c r="E50" s="514">
        <v>3175703805</v>
      </c>
      <c r="F50" s="5"/>
      <c r="G50" s="5"/>
      <c r="H50" s="5"/>
      <c r="I50" s="5"/>
      <c r="J50" s="5"/>
      <c r="K50" s="5"/>
    </row>
    <row r="51" spans="2:11" ht="15.75" thickBot="1" x14ac:dyDescent="0.3">
      <c r="B51" s="1124"/>
      <c r="C51" s="2"/>
      <c r="D51" s="39" t="s">
        <v>516</v>
      </c>
      <c r="E51" s="514" t="s">
        <v>1657</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119" t="s">
        <v>517</v>
      </c>
      <c r="C53" s="1120"/>
      <c r="D53" s="1120"/>
      <c r="E53" s="1121"/>
      <c r="F53" s="5"/>
      <c r="G53" s="5"/>
      <c r="H53" s="5"/>
      <c r="I53" s="5"/>
      <c r="J53" s="5"/>
      <c r="K53" s="5"/>
    </row>
    <row r="54" spans="2:11" ht="15.75" thickBot="1" x14ac:dyDescent="0.3">
      <c r="B54" s="1122">
        <v>1</v>
      </c>
      <c r="C54" s="92"/>
      <c r="D54" s="47" t="s">
        <v>514</v>
      </c>
      <c r="E54" s="212" t="s">
        <v>518</v>
      </c>
      <c r="F54" s="5"/>
      <c r="G54" s="5"/>
      <c r="H54" s="5"/>
      <c r="I54" s="5"/>
      <c r="J54" s="5"/>
      <c r="K54" s="5"/>
    </row>
    <row r="55" spans="2:11" ht="15.75" thickBot="1" x14ac:dyDescent="0.3">
      <c r="B55" s="1123"/>
      <c r="C55" s="92"/>
      <c r="D55" s="39" t="s">
        <v>7</v>
      </c>
      <c r="E55" s="212" t="s">
        <v>519</v>
      </c>
      <c r="F55" s="5"/>
      <c r="G55" s="5"/>
      <c r="H55" s="5"/>
      <c r="I55" s="5"/>
      <c r="J55" s="5"/>
      <c r="K55" s="5"/>
    </row>
    <row r="56" spans="2:11" ht="15.75" thickBot="1" x14ac:dyDescent="0.3">
      <c r="B56" s="1123"/>
      <c r="C56" s="92"/>
      <c r="D56" s="39" t="s">
        <v>515</v>
      </c>
      <c r="E56" s="232"/>
      <c r="F56" s="5"/>
      <c r="G56" s="5"/>
      <c r="H56" s="5"/>
      <c r="I56" s="5"/>
      <c r="J56" s="5"/>
      <c r="K56" s="5"/>
    </row>
    <row r="57" spans="2:11" ht="15.75" thickBot="1" x14ac:dyDescent="0.3">
      <c r="B57" s="1123"/>
      <c r="C57" s="92"/>
      <c r="D57" s="39" t="s">
        <v>9</v>
      </c>
      <c r="E57" s="232"/>
      <c r="F57" s="5"/>
      <c r="G57" s="5"/>
      <c r="H57" s="5"/>
      <c r="I57" s="5"/>
      <c r="J57" s="5"/>
      <c r="K57" s="5"/>
    </row>
    <row r="58" spans="2:11" ht="15.75" thickBot="1" x14ac:dyDescent="0.3">
      <c r="B58" s="1123"/>
      <c r="C58" s="92"/>
      <c r="D58" s="39" t="s">
        <v>11</v>
      </c>
      <c r="E58" s="232"/>
      <c r="F58" s="5"/>
      <c r="G58" s="5"/>
      <c r="H58" s="5"/>
      <c r="I58" s="5"/>
      <c r="J58" s="5"/>
      <c r="K58" s="5"/>
    </row>
    <row r="59" spans="2:11" ht="15.75" thickBot="1" x14ac:dyDescent="0.3">
      <c r="B59" s="1123"/>
      <c r="C59" s="92"/>
      <c r="D59" s="39" t="s">
        <v>13</v>
      </c>
      <c r="E59" s="232"/>
      <c r="F59" s="5"/>
      <c r="G59" s="5"/>
      <c r="H59" s="5"/>
      <c r="I59" s="5"/>
      <c r="J59" s="5"/>
      <c r="K59" s="5"/>
    </row>
    <row r="60" spans="2:11" ht="15.75" thickBot="1" x14ac:dyDescent="0.3">
      <c r="B60" s="1124"/>
      <c r="C60" s="2"/>
      <c r="D60" s="39" t="s">
        <v>516</v>
      </c>
      <c r="E60" s="232"/>
      <c r="F60" s="5"/>
      <c r="G60" s="5"/>
      <c r="H60" s="5"/>
      <c r="I60" s="5"/>
      <c r="J60" s="5"/>
      <c r="K60" s="5"/>
    </row>
    <row r="61" spans="2:11" ht="15.75" thickBot="1" x14ac:dyDescent="0.3">
      <c r="B61" s="1"/>
      <c r="C61" s="74"/>
      <c r="D61" s="5"/>
      <c r="E61" s="5"/>
      <c r="F61" s="5"/>
      <c r="G61" s="5"/>
      <c r="H61" s="5"/>
      <c r="I61" s="5"/>
      <c r="J61" s="5"/>
      <c r="K61" s="5"/>
    </row>
    <row r="62" spans="2:11" ht="15" customHeight="1" thickBot="1" x14ac:dyDescent="0.3">
      <c r="B62" s="120" t="s">
        <v>520</v>
      </c>
      <c r="C62" s="121"/>
      <c r="D62" s="121"/>
      <c r="E62" s="122"/>
      <c r="F62" s="5"/>
      <c r="G62" s="5"/>
      <c r="H62" s="5"/>
      <c r="I62" s="5"/>
      <c r="J62" s="5"/>
      <c r="K62" s="5"/>
    </row>
    <row r="63" spans="2:11" ht="24.75" thickBot="1" x14ac:dyDescent="0.3">
      <c r="B63" s="46" t="s">
        <v>521</v>
      </c>
      <c r="C63" s="39" t="s">
        <v>522</v>
      </c>
      <c r="D63" s="39" t="s">
        <v>523</v>
      </c>
      <c r="E63" s="39" t="s">
        <v>524</v>
      </c>
      <c r="F63" s="5"/>
      <c r="G63" s="5"/>
      <c r="H63" s="5"/>
      <c r="I63" s="5"/>
      <c r="J63" s="5"/>
    </row>
    <row r="64" spans="2:11" ht="72.75" thickBot="1" x14ac:dyDescent="0.3">
      <c r="B64" s="48">
        <v>42401</v>
      </c>
      <c r="C64" s="39">
        <v>0.01</v>
      </c>
      <c r="D64" s="49" t="s">
        <v>966</v>
      </c>
      <c r="E64" s="39"/>
      <c r="F64" s="5"/>
      <c r="G64" s="5"/>
      <c r="H64" s="5"/>
      <c r="I64" s="5"/>
      <c r="J64" s="5"/>
    </row>
    <row r="65" spans="2:11" ht="15.75" thickBot="1" x14ac:dyDescent="0.3">
      <c r="B65" s="1"/>
      <c r="C65" s="74"/>
      <c r="D65" s="5"/>
      <c r="E65" s="5"/>
      <c r="F65" s="5"/>
      <c r="G65" s="5"/>
      <c r="H65" s="5"/>
      <c r="I65" s="5"/>
      <c r="J65" s="5"/>
      <c r="K65" s="5"/>
    </row>
    <row r="66" spans="2:11" x14ac:dyDescent="0.25">
      <c r="B66" s="127" t="s">
        <v>428</v>
      </c>
      <c r="C66" s="94"/>
      <c r="D66" s="5"/>
      <c r="E66" s="5"/>
      <c r="F66" s="5"/>
      <c r="G66" s="5"/>
      <c r="H66" s="5"/>
      <c r="I66" s="5"/>
      <c r="J66" s="5"/>
      <c r="K66" s="5"/>
    </row>
    <row r="67" spans="2:11" ht="14.45" customHeight="1" x14ac:dyDescent="0.25">
      <c r="B67" s="1218" t="s">
        <v>967</v>
      </c>
      <c r="C67" s="1219"/>
      <c r="D67" s="1219"/>
      <c r="E67" s="1219"/>
      <c r="F67" s="1219"/>
      <c r="G67" s="1220"/>
      <c r="H67" s="5"/>
      <c r="I67" s="5"/>
      <c r="J67" s="5"/>
      <c r="K67" s="5"/>
    </row>
    <row r="68" spans="2:11" x14ac:dyDescent="0.25">
      <c r="B68" s="1221"/>
      <c r="C68" s="1222"/>
      <c r="D68" s="1222"/>
      <c r="E68" s="1222"/>
      <c r="F68" s="1222"/>
      <c r="G68" s="1223"/>
      <c r="H68" s="5"/>
      <c r="I68" s="5"/>
      <c r="J68" s="5"/>
      <c r="K68" s="5"/>
    </row>
    <row r="69" spans="2:11" x14ac:dyDescent="0.25">
      <c r="B69" s="158"/>
      <c r="C69" s="159"/>
      <c r="D69" s="159"/>
      <c r="E69" s="159"/>
      <c r="F69" s="159"/>
      <c r="G69" s="160"/>
      <c r="H69" s="5"/>
      <c r="I69" s="5"/>
      <c r="J69" s="5"/>
      <c r="K69" s="5"/>
    </row>
    <row r="70" spans="2:11" ht="15.75" thickBot="1" x14ac:dyDescent="0.3">
      <c r="B70" s="5"/>
      <c r="D70" s="5"/>
      <c r="E70" s="5"/>
      <c r="F70" s="5"/>
      <c r="G70" s="5"/>
      <c r="H70" s="5"/>
      <c r="I70" s="5"/>
      <c r="J70" s="5"/>
      <c r="K70" s="5"/>
    </row>
    <row r="71" spans="2:11" ht="15.75" thickBot="1" x14ac:dyDescent="0.3">
      <c r="B71" s="1119" t="s">
        <v>968</v>
      </c>
      <c r="C71" s="1120"/>
      <c r="D71" s="1121"/>
      <c r="E71" s="5"/>
      <c r="F71" s="5"/>
      <c r="G71" s="5"/>
      <c r="H71" s="5"/>
      <c r="I71" s="5"/>
      <c r="J71" s="5"/>
      <c r="K71" s="5"/>
    </row>
    <row r="72" spans="2:11" ht="108.75" thickBot="1" x14ac:dyDescent="0.3">
      <c r="B72" s="46" t="s">
        <v>527</v>
      </c>
      <c r="C72" s="2"/>
      <c r="D72" s="39" t="s">
        <v>969</v>
      </c>
      <c r="E72" s="5"/>
      <c r="F72" s="5"/>
      <c r="G72" s="5"/>
      <c r="H72" s="5"/>
      <c r="I72" s="5"/>
      <c r="J72" s="5"/>
      <c r="K72" s="5"/>
    </row>
    <row r="73" spans="2:11" x14ac:dyDescent="0.25">
      <c r="B73" s="1122" t="s">
        <v>529</v>
      </c>
      <c r="C73" s="92"/>
      <c r="D73" s="52" t="s">
        <v>530</v>
      </c>
      <c r="E73" s="5"/>
      <c r="F73" s="5"/>
      <c r="G73" s="5"/>
      <c r="H73" s="5"/>
      <c r="I73" s="5"/>
      <c r="J73" s="5"/>
      <c r="K73" s="5"/>
    </row>
    <row r="74" spans="2:11" ht="120" x14ac:dyDescent="0.25">
      <c r="B74" s="1123"/>
      <c r="C74" s="92"/>
      <c r="D74" s="45" t="s">
        <v>970</v>
      </c>
      <c r="E74" s="5"/>
      <c r="F74" s="5"/>
      <c r="G74" s="5"/>
      <c r="H74" s="5"/>
      <c r="I74" s="5"/>
      <c r="J74" s="5"/>
      <c r="K74" s="5"/>
    </row>
    <row r="75" spans="2:11" x14ac:dyDescent="0.25">
      <c r="B75" s="1123"/>
      <c r="C75" s="92"/>
      <c r="D75" s="52" t="s">
        <v>533</v>
      </c>
      <c r="E75" s="5"/>
      <c r="F75" s="5"/>
      <c r="G75" s="5"/>
      <c r="H75" s="5"/>
      <c r="I75" s="5"/>
      <c r="J75" s="5"/>
      <c r="K75" s="5"/>
    </row>
    <row r="76" spans="2:11" x14ac:dyDescent="0.25">
      <c r="B76" s="1123"/>
      <c r="C76" s="92"/>
      <c r="D76" s="45" t="s">
        <v>535</v>
      </c>
      <c r="E76" s="5"/>
      <c r="F76" s="5"/>
      <c r="G76" s="5"/>
      <c r="H76" s="5"/>
      <c r="I76" s="5"/>
      <c r="J76" s="5"/>
      <c r="K76" s="5"/>
    </row>
    <row r="77" spans="2:11" x14ac:dyDescent="0.25">
      <c r="B77" s="1123"/>
      <c r="C77" s="92"/>
      <c r="D77" s="52" t="s">
        <v>758</v>
      </c>
      <c r="E77" s="5"/>
      <c r="F77" s="5"/>
      <c r="G77" s="5"/>
      <c r="H77" s="5"/>
      <c r="I77" s="5"/>
      <c r="J77" s="5"/>
      <c r="K77" s="5"/>
    </row>
    <row r="78" spans="2:11" ht="36.75" thickBot="1" x14ac:dyDescent="0.3">
      <c r="B78" s="1124"/>
      <c r="C78" s="2"/>
      <c r="D78" s="39" t="s">
        <v>971</v>
      </c>
      <c r="E78" s="5"/>
      <c r="F78" s="5"/>
      <c r="G78" s="5"/>
      <c r="H78" s="5"/>
      <c r="I78" s="5"/>
      <c r="J78" s="5"/>
      <c r="K78" s="5"/>
    </row>
    <row r="79" spans="2:11" x14ac:dyDescent="0.25">
      <c r="B79" s="1122" t="s">
        <v>542</v>
      </c>
      <c r="C79" s="97"/>
      <c r="D79" s="1122"/>
      <c r="E79" s="5"/>
      <c r="F79" s="5"/>
      <c r="G79" s="5"/>
      <c r="H79" s="5"/>
      <c r="I79" s="5"/>
      <c r="J79" s="5"/>
      <c r="K79" s="5"/>
    </row>
    <row r="80" spans="2:11" ht="15.75" thickBot="1" x14ac:dyDescent="0.3">
      <c r="B80" s="1124"/>
      <c r="C80" s="98"/>
      <c r="D80" s="1124"/>
      <c r="E80" s="5"/>
      <c r="F80" s="5"/>
      <c r="G80" s="5"/>
      <c r="H80" s="5"/>
      <c r="I80" s="5"/>
      <c r="J80" s="5"/>
      <c r="K80" s="5"/>
    </row>
    <row r="81" spans="2:11" ht="108" x14ac:dyDescent="0.25">
      <c r="B81" s="1122" t="s">
        <v>543</v>
      </c>
      <c r="C81" s="92"/>
      <c r="D81" s="45" t="s">
        <v>858</v>
      </c>
      <c r="E81" s="5"/>
      <c r="F81" s="5"/>
      <c r="G81" s="5"/>
      <c r="H81" s="5"/>
      <c r="I81" s="5"/>
      <c r="J81" s="5"/>
      <c r="K81" s="5"/>
    </row>
    <row r="82" spans="2:11" ht="144" x14ac:dyDescent="0.25">
      <c r="B82" s="1123"/>
      <c r="C82" s="92"/>
      <c r="D82" s="45" t="s">
        <v>859</v>
      </c>
      <c r="E82" s="5"/>
      <c r="F82" s="5"/>
      <c r="G82" s="5"/>
      <c r="H82" s="5"/>
      <c r="I82" s="5"/>
      <c r="J82" s="5"/>
      <c r="K82" s="5"/>
    </row>
    <row r="83" spans="2:11" ht="72" x14ac:dyDescent="0.25">
      <c r="B83" s="1123"/>
      <c r="C83" s="92"/>
      <c r="D83" s="45" t="s">
        <v>861</v>
      </c>
      <c r="E83" s="5"/>
      <c r="F83" s="5"/>
      <c r="G83" s="5"/>
      <c r="H83" s="5"/>
      <c r="I83" s="5"/>
      <c r="J83" s="5"/>
      <c r="K83" s="5"/>
    </row>
    <row r="84" spans="2:11" ht="36" x14ac:dyDescent="0.25">
      <c r="B84" s="1123"/>
      <c r="C84" s="92"/>
      <c r="D84" s="45" t="s">
        <v>972</v>
      </c>
      <c r="E84" s="5"/>
      <c r="F84" s="5"/>
      <c r="G84" s="5"/>
      <c r="H84" s="5"/>
      <c r="I84" s="5"/>
      <c r="J84" s="5"/>
      <c r="K84" s="5"/>
    </row>
    <row r="85" spans="2:11" ht="192.75" thickBot="1" x14ac:dyDescent="0.3">
      <c r="B85" s="1124"/>
      <c r="C85" s="2"/>
      <c r="D85" s="39" t="s">
        <v>973</v>
      </c>
      <c r="E85" s="5"/>
      <c r="F85" s="5"/>
      <c r="G85" s="5"/>
      <c r="H85" s="5"/>
      <c r="I85" s="5"/>
      <c r="J85" s="5"/>
      <c r="K85" s="5"/>
    </row>
    <row r="86" spans="2:11" ht="24" x14ac:dyDescent="0.25">
      <c r="B86" s="1122" t="s">
        <v>560</v>
      </c>
      <c r="C86" s="92"/>
      <c r="D86" s="52" t="s">
        <v>974</v>
      </c>
      <c r="E86" s="5"/>
      <c r="F86" s="5"/>
      <c r="G86" s="5"/>
      <c r="H86" s="5"/>
      <c r="I86" s="5"/>
      <c r="J86" s="5"/>
      <c r="K86" s="5"/>
    </row>
    <row r="87" spans="2:11" x14ac:dyDescent="0.25">
      <c r="B87" s="1123"/>
      <c r="C87" s="92"/>
      <c r="D87" s="15"/>
      <c r="E87" s="5"/>
      <c r="F87" s="5"/>
      <c r="G87" s="5"/>
      <c r="H87" s="5"/>
      <c r="I87" s="5"/>
      <c r="J87" s="5"/>
      <c r="K87" s="5"/>
    </row>
    <row r="88" spans="2:11" x14ac:dyDescent="0.25">
      <c r="B88" s="1123"/>
      <c r="C88" s="92"/>
      <c r="D88" s="45" t="s">
        <v>561</v>
      </c>
      <c r="E88" s="5"/>
      <c r="F88" s="5"/>
      <c r="G88" s="5"/>
      <c r="H88" s="5"/>
      <c r="I88" s="5"/>
      <c r="J88" s="5"/>
      <c r="K88" s="5"/>
    </row>
    <row r="89" spans="2:11" ht="37.5" x14ac:dyDescent="0.25">
      <c r="B89" s="1123"/>
      <c r="C89" s="92"/>
      <c r="D89" s="45" t="s">
        <v>975</v>
      </c>
      <c r="E89" s="5"/>
      <c r="F89" s="5"/>
      <c r="G89" s="5"/>
      <c r="H89" s="5"/>
      <c r="I89" s="5"/>
      <c r="J89" s="5"/>
      <c r="K89" s="5"/>
    </row>
    <row r="90" spans="2:11" ht="37.5" x14ac:dyDescent="0.25">
      <c r="B90" s="1123"/>
      <c r="C90" s="92"/>
      <c r="D90" s="45" t="s">
        <v>976</v>
      </c>
      <c r="E90" s="5"/>
      <c r="F90" s="5"/>
      <c r="G90" s="5"/>
      <c r="H90" s="5"/>
      <c r="I90" s="5"/>
      <c r="J90" s="5"/>
      <c r="K90" s="5"/>
    </row>
    <row r="91" spans="2:11" ht="49.5" x14ac:dyDescent="0.25">
      <c r="B91" s="1123"/>
      <c r="C91" s="92"/>
      <c r="D91" s="45" t="s">
        <v>977</v>
      </c>
      <c r="E91" s="5"/>
      <c r="F91" s="5"/>
      <c r="G91" s="5"/>
      <c r="H91" s="5"/>
      <c r="I91" s="5"/>
      <c r="J91" s="5"/>
      <c r="K91" s="5"/>
    </row>
    <row r="92" spans="2:11" x14ac:dyDescent="0.25">
      <c r="B92" s="1123"/>
      <c r="C92" s="92"/>
      <c r="D92" s="52" t="s">
        <v>702</v>
      </c>
      <c r="E92" s="5"/>
      <c r="F92" s="5"/>
      <c r="G92" s="5"/>
      <c r="H92" s="5"/>
      <c r="I92" s="5"/>
      <c r="J92" s="5"/>
      <c r="K92" s="5"/>
    </row>
    <row r="93" spans="2:11" ht="24" x14ac:dyDescent="0.25">
      <c r="B93" s="1123"/>
      <c r="C93" s="92"/>
      <c r="D93" s="52" t="s">
        <v>978</v>
      </c>
      <c r="E93" s="5"/>
      <c r="F93" s="5"/>
      <c r="G93" s="5"/>
      <c r="H93" s="5"/>
      <c r="I93" s="5"/>
      <c r="J93" s="5"/>
      <c r="K93" s="5"/>
    </row>
    <row r="94" spans="2:11" x14ac:dyDescent="0.25">
      <c r="B94" s="1123"/>
      <c r="C94" s="92"/>
      <c r="D94" s="15"/>
      <c r="E94" s="5"/>
      <c r="F94" s="5"/>
      <c r="G94" s="5"/>
      <c r="H94" s="5"/>
      <c r="I94" s="5"/>
      <c r="J94" s="5"/>
      <c r="K94" s="5"/>
    </row>
    <row r="95" spans="2:11" x14ac:dyDescent="0.25">
      <c r="B95" s="1123"/>
      <c r="C95" s="92"/>
      <c r="D95" s="45" t="s">
        <v>561</v>
      </c>
      <c r="E95" s="5"/>
      <c r="F95" s="5"/>
      <c r="G95" s="5"/>
      <c r="H95" s="5"/>
      <c r="I95" s="5"/>
      <c r="J95" s="5"/>
      <c r="K95" s="5"/>
    </row>
    <row r="96" spans="2:11" ht="61.5" x14ac:dyDescent="0.25">
      <c r="B96" s="1123"/>
      <c r="C96" s="92"/>
      <c r="D96" s="45" t="s">
        <v>979</v>
      </c>
      <c r="E96" s="5"/>
      <c r="F96" s="5"/>
      <c r="G96" s="5"/>
      <c r="H96" s="5"/>
      <c r="I96" s="5"/>
      <c r="J96" s="5"/>
      <c r="K96" s="5"/>
    </row>
    <row r="97" spans="2:11" ht="38.25" thickBot="1" x14ac:dyDescent="0.3">
      <c r="B97" s="1124"/>
      <c r="C97" s="2"/>
      <c r="D97" s="39" t="s">
        <v>980</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row r="184" spans="2:11" x14ac:dyDescent="0.25">
      <c r="B184" s="5"/>
      <c r="D184" s="5"/>
      <c r="E184" s="5"/>
      <c r="F184" s="5"/>
      <c r="G184" s="5"/>
      <c r="H184" s="5"/>
      <c r="I184" s="5"/>
      <c r="J184" s="5"/>
      <c r="K184" s="5"/>
    </row>
    <row r="185" spans="2:11" x14ac:dyDescent="0.25">
      <c r="B185" s="5"/>
      <c r="D185" s="5"/>
      <c r="E185" s="5"/>
      <c r="F185" s="5"/>
      <c r="G185" s="5"/>
      <c r="H185" s="5"/>
      <c r="I185" s="5"/>
      <c r="J185" s="5"/>
      <c r="K185" s="5"/>
    </row>
    <row r="186" spans="2:11" x14ac:dyDescent="0.25">
      <c r="B186" s="5"/>
      <c r="D186" s="5"/>
      <c r="E186" s="5"/>
      <c r="F186" s="5"/>
      <c r="G186" s="5"/>
      <c r="H186" s="5"/>
      <c r="I186" s="5"/>
      <c r="J186" s="5"/>
      <c r="K186" s="5"/>
    </row>
    <row r="187" spans="2:11" x14ac:dyDescent="0.25">
      <c r="B187" s="5"/>
      <c r="D187" s="5"/>
      <c r="E187" s="5"/>
      <c r="F187" s="5"/>
      <c r="G187" s="5"/>
      <c r="H187" s="5"/>
      <c r="I187" s="5"/>
      <c r="J187" s="5"/>
      <c r="K187" s="5"/>
    </row>
    <row r="188" spans="2:11" x14ac:dyDescent="0.25">
      <c r="B188" s="5"/>
      <c r="D188" s="5"/>
      <c r="E188" s="5"/>
      <c r="F188" s="5"/>
      <c r="G188" s="5"/>
      <c r="H188" s="5"/>
      <c r="I188" s="5"/>
      <c r="J188" s="5"/>
      <c r="K188" s="5"/>
    </row>
    <row r="189" spans="2:11" x14ac:dyDescent="0.25">
      <c r="B189" s="5"/>
      <c r="D189" s="5"/>
      <c r="E189" s="5"/>
      <c r="F189" s="5"/>
      <c r="G189" s="5"/>
      <c r="H189" s="5"/>
      <c r="I189" s="5"/>
      <c r="J189" s="5"/>
      <c r="K189" s="5"/>
    </row>
  </sheetData>
  <mergeCells count="37">
    <mergeCell ref="A1:P1"/>
    <mergeCell ref="A2:P2"/>
    <mergeCell ref="A3:P3"/>
    <mergeCell ref="A4:D4"/>
    <mergeCell ref="A5:P5"/>
    <mergeCell ref="B54:B60"/>
    <mergeCell ref="D41:L41"/>
    <mergeCell ref="D42:L42"/>
    <mergeCell ref="B44:E44"/>
    <mergeCell ref="B45:B51"/>
    <mergeCell ref="B53:E53"/>
    <mergeCell ref="D21:L21"/>
    <mergeCell ref="D22:L22"/>
    <mergeCell ref="D23:L23"/>
    <mergeCell ref="D24:L24"/>
    <mergeCell ref="J25:J26"/>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B10:D10"/>
    <mergeCell ref="F10:S10"/>
    <mergeCell ref="F11:S11"/>
    <mergeCell ref="E12:R12"/>
    <mergeCell ref="E13:R13"/>
  </mergeCells>
  <conditionalFormatting sqref="F10">
    <cfRule type="notContainsBlanks" dxfId="81" priority="4">
      <formula>LEN(TRIM(F10))&gt;0</formula>
    </cfRule>
  </conditionalFormatting>
  <conditionalFormatting sqref="F11:S11">
    <cfRule type="expression" dxfId="80" priority="2">
      <formula>E11="NO SE REPORTA"</formula>
    </cfRule>
    <cfRule type="expression" dxfId="79" priority="3">
      <formula>E10="NO APLICA"</formula>
    </cfRule>
  </conditionalFormatting>
  <conditionalFormatting sqref="E12:R12">
    <cfRule type="expression" dxfId="7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ignoredErrors>
    <ignoredError sqref="I27:J28 I30:J32 I29" unlockedFormula="1"/>
    <ignoredError sqref="J29" formula="1" unlockedFormula="1"/>
  </ignoredError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U179"/>
  <sheetViews>
    <sheetView showGridLines="0" topLeftCell="D37" zoomScale="98" zoomScaleNormal="98" workbookViewId="0">
      <selection activeCell="D9" sqref="D9"/>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132</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INFORMACION",+Q22))</f>
        <v>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1673</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75" thickBot="1" x14ac:dyDescent="0.3">
      <c r="B15" s="1238" t="s">
        <v>470</v>
      </c>
      <c r="C15" s="100"/>
      <c r="D15" s="1131" t="s">
        <v>775</v>
      </c>
      <c r="E15" s="1132"/>
      <c r="F15" s="1132"/>
      <c r="G15" s="1132"/>
      <c r="H15" s="1132"/>
      <c r="I15" s="1132"/>
      <c r="J15" s="1132"/>
      <c r="K15" s="1132"/>
      <c r="L15" s="1241"/>
      <c r="M15" s="1241"/>
      <c r="N15" s="1241"/>
      <c r="O15" s="1241"/>
      <c r="P15" s="1231"/>
      <c r="Q15" s="1232" t="s">
        <v>602</v>
      </c>
    </row>
    <row r="16" spans="1:21" ht="15.75" thickBot="1" x14ac:dyDescent="0.3">
      <c r="B16" s="1239"/>
      <c r="C16" s="106"/>
      <c r="D16" s="1106" t="s">
        <v>601</v>
      </c>
      <c r="E16" s="1235" t="s">
        <v>981</v>
      </c>
      <c r="F16" s="1236"/>
      <c r="G16" s="1236"/>
      <c r="H16" s="1236"/>
      <c r="I16" s="1236"/>
      <c r="J16" s="1237"/>
      <c r="K16" s="1235" t="s">
        <v>982</v>
      </c>
      <c r="L16" s="1245"/>
      <c r="M16" s="1245"/>
      <c r="N16" s="1245"/>
      <c r="O16" s="1245"/>
      <c r="P16" s="1246"/>
      <c r="Q16" s="1247"/>
    </row>
    <row r="17" spans="2:17" ht="15.75" thickBot="1" x14ac:dyDescent="0.3">
      <c r="B17" s="1239"/>
      <c r="C17" s="106"/>
      <c r="D17" s="1112"/>
      <c r="E17" s="1235" t="s">
        <v>983</v>
      </c>
      <c r="F17" s="1236"/>
      <c r="G17" s="1237"/>
      <c r="H17" s="1235" t="s">
        <v>984</v>
      </c>
      <c r="I17" s="1236"/>
      <c r="J17" s="1237"/>
      <c r="K17" s="1235" t="s">
        <v>983</v>
      </c>
      <c r="L17" s="1245"/>
      <c r="M17" s="1246"/>
      <c r="N17" s="1250" t="s">
        <v>984</v>
      </c>
      <c r="O17" s="1245"/>
      <c r="P17" s="1246"/>
      <c r="Q17" s="1247"/>
    </row>
    <row r="18" spans="2:17" ht="15.75" thickBot="1" x14ac:dyDescent="0.3">
      <c r="B18" s="1239"/>
      <c r="C18" s="106"/>
      <c r="D18" s="1234"/>
      <c r="E18" s="250" t="s">
        <v>985</v>
      </c>
      <c r="F18" s="250" t="s">
        <v>986</v>
      </c>
      <c r="G18" s="250" t="s">
        <v>987</v>
      </c>
      <c r="H18" s="250" t="s">
        <v>985</v>
      </c>
      <c r="I18" s="250" t="s">
        <v>986</v>
      </c>
      <c r="J18" s="250" t="s">
        <v>987</v>
      </c>
      <c r="K18" s="584" t="s">
        <v>985</v>
      </c>
      <c r="L18" s="586" t="s">
        <v>986</v>
      </c>
      <c r="M18" s="586" t="s">
        <v>987</v>
      </c>
      <c r="N18" s="586" t="s">
        <v>985</v>
      </c>
      <c r="O18" s="586" t="s">
        <v>986</v>
      </c>
      <c r="P18" s="586" t="s">
        <v>987</v>
      </c>
      <c r="Q18" s="1233"/>
    </row>
    <row r="19" spans="2:17" ht="24.75" thickBot="1" x14ac:dyDescent="0.3">
      <c r="B19" s="1239"/>
      <c r="C19" s="106"/>
      <c r="D19" s="39" t="s">
        <v>988</v>
      </c>
      <c r="E19" s="6"/>
      <c r="F19" s="6"/>
      <c r="G19" s="507">
        <v>1</v>
      </c>
      <c r="H19" s="507">
        <v>11</v>
      </c>
      <c r="I19" s="507">
        <v>22</v>
      </c>
      <c r="J19" s="507">
        <v>47</v>
      </c>
      <c r="K19" s="6"/>
      <c r="L19" s="6"/>
      <c r="M19" s="6"/>
      <c r="N19" s="6"/>
      <c r="O19" s="6"/>
      <c r="P19" s="6"/>
      <c r="Q19" s="294">
        <f>SUM(E19:P19)</f>
        <v>81</v>
      </c>
    </row>
    <row r="20" spans="2:17" ht="36.75" thickBot="1" x14ac:dyDescent="0.3">
      <c r="B20" s="1239"/>
      <c r="C20" s="106"/>
      <c r="D20" s="39" t="s">
        <v>989</v>
      </c>
      <c r="E20" s="6"/>
      <c r="F20" s="6"/>
      <c r="G20" s="507">
        <v>1</v>
      </c>
      <c r="H20" s="507">
        <v>0</v>
      </c>
      <c r="I20" s="507">
        <v>3</v>
      </c>
      <c r="J20" s="507">
        <v>1</v>
      </c>
      <c r="K20" s="6"/>
      <c r="L20" s="6"/>
      <c r="M20" s="6"/>
      <c r="N20" s="6"/>
      <c r="O20" s="6"/>
      <c r="P20" s="6"/>
      <c r="Q20" s="294">
        <f>SUM(E20:P20)</f>
        <v>5</v>
      </c>
    </row>
    <row r="21" spans="2:17" ht="36.75" thickBot="1" x14ac:dyDescent="0.3">
      <c r="B21" s="1239"/>
      <c r="C21" s="106"/>
      <c r="D21" s="39" t="s">
        <v>990</v>
      </c>
      <c r="E21" s="6"/>
      <c r="F21" s="6"/>
      <c r="G21" s="507">
        <v>1</v>
      </c>
      <c r="H21" s="507">
        <v>0</v>
      </c>
      <c r="I21" s="507">
        <v>3</v>
      </c>
      <c r="J21" s="507">
        <v>1</v>
      </c>
      <c r="K21" s="6"/>
      <c r="L21" s="6"/>
      <c r="M21" s="6"/>
      <c r="N21" s="6"/>
      <c r="O21" s="6"/>
      <c r="P21" s="6"/>
      <c r="Q21" s="294">
        <f>SUM(E21:P21)</f>
        <v>5</v>
      </c>
    </row>
    <row r="22" spans="2:17" ht="36.75" thickBot="1" x14ac:dyDescent="0.3">
      <c r="B22" s="1239"/>
      <c r="C22" s="106"/>
      <c r="D22" s="39" t="s">
        <v>132</v>
      </c>
      <c r="E22" s="135" t="str">
        <f>IFERROR(E21/E20,"N.A.")</f>
        <v>N.A.</v>
      </c>
      <c r="F22" s="135" t="str">
        <f t="shared" ref="F22:P22" si="0">IFERROR(F21/F20,"N.A.")</f>
        <v>N.A.</v>
      </c>
      <c r="G22" s="135">
        <f t="shared" si="0"/>
        <v>1</v>
      </c>
      <c r="H22" s="135" t="str">
        <f t="shared" si="0"/>
        <v>N.A.</v>
      </c>
      <c r="I22" s="135">
        <f t="shared" si="0"/>
        <v>1</v>
      </c>
      <c r="J22" s="135">
        <f t="shared" si="0"/>
        <v>1</v>
      </c>
      <c r="K22" s="135" t="str">
        <f t="shared" si="0"/>
        <v>N.A.</v>
      </c>
      <c r="L22" s="135" t="str">
        <f t="shared" si="0"/>
        <v>N.A.</v>
      </c>
      <c r="M22" s="135" t="str">
        <f t="shared" si="0"/>
        <v>N.A.</v>
      </c>
      <c r="N22" s="135" t="str">
        <f t="shared" si="0"/>
        <v>N.A.</v>
      </c>
      <c r="O22" s="135" t="str">
        <f t="shared" si="0"/>
        <v>N.A.</v>
      </c>
      <c r="P22" s="135" t="str">
        <f t="shared" si="0"/>
        <v>N.A.</v>
      </c>
      <c r="Q22" s="135">
        <f>IFERROR(Q21/Q20,"N.A.")</f>
        <v>1</v>
      </c>
    </row>
    <row r="23" spans="2:17" x14ac:dyDescent="0.25">
      <c r="B23" s="1239"/>
      <c r="C23" s="101"/>
      <c r="D23" s="1104" t="s">
        <v>991</v>
      </c>
      <c r="E23" s="1105"/>
      <c r="F23" s="1105"/>
      <c r="G23" s="1105"/>
      <c r="H23" s="1105"/>
      <c r="I23" s="1105"/>
      <c r="J23" s="1105"/>
      <c r="K23" s="1105"/>
      <c r="L23" s="1242"/>
      <c r="M23" s="1242"/>
      <c r="N23" s="1242"/>
      <c r="O23" s="1242"/>
      <c r="P23" s="1226"/>
    </row>
    <row r="24" spans="2:17" x14ac:dyDescent="0.25">
      <c r="B24" s="1239"/>
      <c r="C24" s="101"/>
      <c r="D24" s="1110" t="s">
        <v>992</v>
      </c>
      <c r="E24" s="1111"/>
      <c r="F24" s="1111"/>
      <c r="G24" s="1111"/>
      <c r="H24" s="1111"/>
      <c r="I24" s="1111"/>
      <c r="J24" s="1111"/>
      <c r="K24" s="1111"/>
      <c r="L24" s="1243"/>
      <c r="M24" s="1243"/>
      <c r="N24" s="1243"/>
      <c r="O24" s="1243"/>
      <c r="P24" s="1227"/>
    </row>
    <row r="25" spans="2:17" x14ac:dyDescent="0.25">
      <c r="B25" s="1239"/>
      <c r="C25" s="101"/>
      <c r="D25" s="1110" t="s">
        <v>993</v>
      </c>
      <c r="E25" s="1111"/>
      <c r="F25" s="1111"/>
      <c r="G25" s="1111"/>
      <c r="H25" s="1111"/>
      <c r="I25" s="1111"/>
      <c r="J25" s="1111"/>
      <c r="K25" s="1111"/>
      <c r="L25" s="1243"/>
      <c r="M25" s="1243"/>
      <c r="N25" s="1243"/>
      <c r="O25" s="1243"/>
      <c r="P25" s="1227"/>
    </row>
    <row r="26" spans="2:17" x14ac:dyDescent="0.25">
      <c r="B26" s="1239"/>
      <c r="C26" s="101"/>
      <c r="D26" s="1107" t="s">
        <v>702</v>
      </c>
      <c r="E26" s="1108"/>
      <c r="F26" s="1108"/>
      <c r="G26" s="1108"/>
      <c r="H26" s="1108"/>
      <c r="I26" s="1108"/>
      <c r="J26" s="1108"/>
      <c r="K26" s="1108"/>
      <c r="L26" s="1244"/>
      <c r="M26" s="1244"/>
      <c r="N26" s="1244"/>
      <c r="O26" s="1244"/>
      <c r="P26" s="1228"/>
    </row>
    <row r="27" spans="2:17" x14ac:dyDescent="0.25">
      <c r="B27" s="1239"/>
      <c r="C27" s="101"/>
      <c r="D27" s="1199" t="s">
        <v>994</v>
      </c>
      <c r="E27" s="1200"/>
      <c r="F27" s="1200"/>
      <c r="G27" s="1200"/>
      <c r="H27" s="1200"/>
      <c r="I27" s="1200"/>
      <c r="J27" s="1200"/>
      <c r="K27" s="1200"/>
      <c r="L27" s="1251"/>
      <c r="M27" s="1251"/>
      <c r="N27" s="1251"/>
      <c r="O27" s="1251"/>
      <c r="P27" s="1229"/>
    </row>
    <row r="28" spans="2:17" ht="15.75" thickBot="1" x14ac:dyDescent="0.3">
      <c r="B28" s="1239"/>
      <c r="C28" s="101"/>
      <c r="D28" s="1110" t="s">
        <v>782</v>
      </c>
      <c r="E28" s="1111"/>
      <c r="F28" s="1111"/>
      <c r="G28" s="1111"/>
      <c r="H28" s="1111"/>
      <c r="I28" s="1111"/>
      <c r="J28" s="1111"/>
      <c r="K28" s="1111"/>
      <c r="L28" s="1243"/>
      <c r="M28" s="1243"/>
      <c r="N28" s="1243"/>
      <c r="O28" s="1243"/>
      <c r="P28" s="1227"/>
    </row>
    <row r="29" spans="2:17" ht="21" customHeight="1" x14ac:dyDescent="0.25">
      <c r="B29" s="1239"/>
      <c r="C29" s="1190" t="s">
        <v>424</v>
      </c>
      <c r="D29" s="1232" t="s">
        <v>704</v>
      </c>
      <c r="E29" s="1232" t="s">
        <v>995</v>
      </c>
      <c r="F29" s="1232" t="s">
        <v>996</v>
      </c>
      <c r="G29" s="1232" t="s">
        <v>997</v>
      </c>
      <c r="H29" s="194" t="s">
        <v>961</v>
      </c>
      <c r="I29" s="194" t="s">
        <v>962</v>
      </c>
      <c r="J29" s="1232" t="s">
        <v>708</v>
      </c>
      <c r="K29" s="1232" t="s">
        <v>709</v>
      </c>
      <c r="L29" s="1232" t="s">
        <v>428</v>
      </c>
      <c r="P29" s="13"/>
    </row>
    <row r="30" spans="2:17" ht="15.75" thickBot="1" x14ac:dyDescent="0.3">
      <c r="B30" s="1239"/>
      <c r="C30" s="1191"/>
      <c r="D30" s="1233"/>
      <c r="E30" s="1233"/>
      <c r="F30" s="1233"/>
      <c r="G30" s="1233"/>
      <c r="H30" s="195" t="s">
        <v>963</v>
      </c>
      <c r="I30" s="195" t="s">
        <v>964</v>
      </c>
      <c r="J30" s="1233"/>
      <c r="K30" s="1233"/>
      <c r="L30" s="1233"/>
      <c r="P30" s="13"/>
    </row>
    <row r="31" spans="2:17" ht="96.75" thickBot="1" x14ac:dyDescent="0.3">
      <c r="B31" s="1239"/>
      <c r="C31" s="266"/>
      <c r="D31" s="514" t="s">
        <v>1678</v>
      </c>
      <c r="E31" s="514" t="s">
        <v>1674</v>
      </c>
      <c r="F31" s="514" t="s">
        <v>1675</v>
      </c>
      <c r="G31" s="514" t="s">
        <v>1676</v>
      </c>
      <c r="H31" s="511">
        <v>57</v>
      </c>
      <c r="I31" s="511">
        <v>57</v>
      </c>
      <c r="J31" s="511">
        <v>57</v>
      </c>
      <c r="K31" s="511">
        <v>34</v>
      </c>
      <c r="L31" s="183"/>
      <c r="P31" s="13"/>
    </row>
    <row r="32" spans="2:17" ht="96.75" thickBot="1" x14ac:dyDescent="0.3">
      <c r="B32" s="1239"/>
      <c r="C32" s="266"/>
      <c r="D32" s="514" t="s">
        <v>1677</v>
      </c>
      <c r="E32" s="514" t="s">
        <v>1674</v>
      </c>
      <c r="F32" s="514" t="s">
        <v>1675</v>
      </c>
      <c r="G32" s="514" t="s">
        <v>1676</v>
      </c>
      <c r="H32" s="511">
        <v>74</v>
      </c>
      <c r="I32" s="511">
        <v>74</v>
      </c>
      <c r="J32" s="511">
        <v>74</v>
      </c>
      <c r="K32" s="511">
        <v>0</v>
      </c>
      <c r="L32" s="183"/>
      <c r="P32" s="13"/>
    </row>
    <row r="33" spans="2:16" ht="15.75" thickBot="1" x14ac:dyDescent="0.3">
      <c r="B33" s="1239"/>
      <c r="C33" s="266"/>
      <c r="D33" s="28"/>
      <c r="E33" s="28"/>
      <c r="F33" s="28"/>
      <c r="G33" s="28"/>
      <c r="H33" s="183"/>
      <c r="I33" s="183"/>
      <c r="J33" s="183"/>
      <c r="K33" s="183"/>
      <c r="L33" s="183"/>
      <c r="P33" s="13"/>
    </row>
    <row r="34" spans="2:16" ht="15.75" thickBot="1" x14ac:dyDescent="0.3">
      <c r="B34" s="1239"/>
      <c r="C34" s="266"/>
      <c r="D34" s="28"/>
      <c r="E34" s="28"/>
      <c r="F34" s="28"/>
      <c r="G34" s="28"/>
      <c r="H34" s="183"/>
      <c r="I34" s="183"/>
      <c r="J34" s="183"/>
      <c r="K34" s="183"/>
      <c r="L34" s="183"/>
      <c r="P34" s="13"/>
    </row>
    <row r="35" spans="2:16" ht="15.75" thickBot="1" x14ac:dyDescent="0.3">
      <c r="B35" s="1239"/>
      <c r="C35" s="266"/>
      <c r="D35" s="28"/>
      <c r="E35" s="28"/>
      <c r="F35" s="28"/>
      <c r="G35" s="28"/>
      <c r="H35" s="183"/>
      <c r="I35" s="183"/>
      <c r="J35" s="183"/>
      <c r="K35" s="183"/>
      <c r="L35" s="183"/>
      <c r="P35" s="13"/>
    </row>
    <row r="36" spans="2:16" ht="15.75" thickBot="1" x14ac:dyDescent="0.3">
      <c r="B36" s="1239"/>
      <c r="C36" s="266"/>
      <c r="D36" s="28"/>
      <c r="E36" s="28"/>
      <c r="F36" s="28"/>
      <c r="G36" s="28"/>
      <c r="H36" s="183"/>
      <c r="I36" s="183"/>
      <c r="J36" s="183"/>
      <c r="K36" s="183"/>
      <c r="L36" s="183"/>
      <c r="P36" s="13"/>
    </row>
    <row r="37" spans="2:16" ht="15.75" thickBot="1" x14ac:dyDescent="0.3">
      <c r="B37" s="1239"/>
      <c r="C37" s="266"/>
      <c r="D37" s="28"/>
      <c r="E37" s="28"/>
      <c r="F37" s="28"/>
      <c r="G37" s="28"/>
      <c r="H37" s="183"/>
      <c r="I37" s="183"/>
      <c r="J37" s="183"/>
      <c r="K37" s="183"/>
      <c r="L37" s="183"/>
      <c r="P37" s="13"/>
    </row>
    <row r="38" spans="2:16" ht="15.75" thickBot="1" x14ac:dyDescent="0.3">
      <c r="B38" s="1239"/>
      <c r="C38" s="266"/>
      <c r="D38" s="28"/>
      <c r="E38" s="28"/>
      <c r="F38" s="28"/>
      <c r="G38" s="28"/>
      <c r="H38" s="183"/>
      <c r="I38" s="183"/>
      <c r="J38" s="183"/>
      <c r="K38" s="183"/>
      <c r="L38" s="183"/>
      <c r="P38" s="13"/>
    </row>
    <row r="39" spans="2:16" ht="15.75" thickBot="1" x14ac:dyDescent="0.3">
      <c r="B39" s="1239"/>
      <c r="C39" s="266"/>
      <c r="D39" s="28"/>
      <c r="E39" s="28"/>
      <c r="F39" s="28"/>
      <c r="G39" s="28"/>
      <c r="H39" s="183"/>
      <c r="I39" s="183"/>
      <c r="J39" s="183"/>
      <c r="K39" s="183"/>
      <c r="L39" s="183"/>
      <c r="P39" s="13"/>
    </row>
    <row r="40" spans="2:16" ht="15.75" thickBot="1" x14ac:dyDescent="0.3">
      <c r="B40" s="1240"/>
      <c r="C40" s="108"/>
      <c r="D40" s="38" t="s">
        <v>602</v>
      </c>
      <c r="E40" s="25"/>
      <c r="F40" s="25"/>
      <c r="G40" s="25"/>
      <c r="H40" s="133">
        <f>SUM(H31:H39)</f>
        <v>131</v>
      </c>
      <c r="I40" s="133">
        <f>SUM(I31:I39)</f>
        <v>131</v>
      </c>
      <c r="J40" s="133">
        <f>SUM(J31:J39)</f>
        <v>131</v>
      </c>
      <c r="K40" s="133">
        <f>SUM(K31:K39)</f>
        <v>34</v>
      </c>
      <c r="L40" s="183"/>
      <c r="M40" s="14"/>
      <c r="N40" s="14"/>
      <c r="P40" s="10"/>
    </row>
    <row r="41" spans="2:16" ht="24" customHeight="1" thickBot="1" x14ac:dyDescent="0.3">
      <c r="B41" s="71" t="s">
        <v>509</v>
      </c>
      <c r="C41" s="105"/>
      <c r="D41" s="1131" t="s">
        <v>998</v>
      </c>
      <c r="E41" s="1132"/>
      <c r="F41" s="1132"/>
      <c r="G41" s="1132"/>
      <c r="H41" s="1132"/>
      <c r="I41" s="1132"/>
      <c r="J41" s="1132"/>
      <c r="K41" s="1132"/>
      <c r="L41" s="1241"/>
      <c r="M41" s="1241"/>
      <c r="N41" s="1241"/>
      <c r="O41" s="1241"/>
      <c r="P41" s="1231"/>
    </row>
    <row r="42" spans="2:16" ht="23.25" thickBot="1" x14ac:dyDescent="0.3">
      <c r="B42" s="71" t="s">
        <v>511</v>
      </c>
      <c r="C42" s="105"/>
      <c r="D42" s="1131" t="s">
        <v>788</v>
      </c>
      <c r="E42" s="1132"/>
      <c r="F42" s="1132"/>
      <c r="G42" s="1132"/>
      <c r="H42" s="1132"/>
      <c r="I42" s="1132"/>
      <c r="J42" s="1132"/>
      <c r="K42" s="1132"/>
      <c r="L42" s="1241"/>
      <c r="M42" s="1241"/>
      <c r="N42" s="1241"/>
      <c r="O42" s="1241"/>
      <c r="P42" s="1231"/>
    </row>
    <row r="43" spans="2:16" ht="15.75" thickBot="1" x14ac:dyDescent="0.3">
      <c r="B43" s="1"/>
      <c r="C43" s="74"/>
      <c r="D43" s="5"/>
      <c r="E43" s="5"/>
      <c r="F43" s="5"/>
      <c r="G43" s="5"/>
      <c r="H43" s="5"/>
      <c r="I43" s="5"/>
      <c r="J43" s="5"/>
      <c r="K43" s="5"/>
    </row>
    <row r="44" spans="2:16" ht="24" customHeight="1" thickBot="1" x14ac:dyDescent="0.3">
      <c r="B44" s="1119" t="s">
        <v>513</v>
      </c>
      <c r="C44" s="1120"/>
      <c r="D44" s="1120"/>
      <c r="E44" s="1121"/>
      <c r="F44" s="5"/>
      <c r="G44" s="5"/>
      <c r="H44" s="5"/>
      <c r="I44" s="5"/>
      <c r="J44" s="5"/>
      <c r="K44" s="5"/>
    </row>
    <row r="45" spans="2:16" ht="15.75" thickBot="1" x14ac:dyDescent="0.3">
      <c r="B45" s="1122">
        <v>1</v>
      </c>
      <c r="C45" s="92"/>
      <c r="D45" s="47" t="s">
        <v>514</v>
      </c>
      <c r="E45" s="516" t="s">
        <v>1652</v>
      </c>
      <c r="F45" s="5"/>
      <c r="G45" s="5"/>
      <c r="H45" s="5"/>
      <c r="I45" s="5"/>
      <c r="J45" s="5"/>
      <c r="K45" s="5"/>
    </row>
    <row r="46" spans="2:16" ht="36.75" thickBot="1" x14ac:dyDescent="0.3">
      <c r="B46" s="1123"/>
      <c r="C46" s="92"/>
      <c r="D46" s="39" t="s">
        <v>7</v>
      </c>
      <c r="E46" s="516" t="s">
        <v>1653</v>
      </c>
      <c r="F46" s="5"/>
      <c r="G46" s="5"/>
      <c r="H46" s="5"/>
      <c r="I46" s="5"/>
      <c r="J46" s="5"/>
      <c r="K46" s="5"/>
    </row>
    <row r="47" spans="2:16" ht="24.75" thickBot="1" x14ac:dyDescent="0.3">
      <c r="B47" s="1123"/>
      <c r="C47" s="92"/>
      <c r="D47" s="39" t="s">
        <v>515</v>
      </c>
      <c r="E47" s="516" t="s">
        <v>1654</v>
      </c>
      <c r="F47" s="5"/>
      <c r="G47" s="5"/>
      <c r="H47" s="5"/>
      <c r="I47" s="5"/>
      <c r="J47" s="5"/>
      <c r="K47" s="5"/>
    </row>
    <row r="48" spans="2:16" ht="24.75" thickBot="1" x14ac:dyDescent="0.3">
      <c r="B48" s="1123"/>
      <c r="C48" s="92"/>
      <c r="D48" s="39" t="s">
        <v>9</v>
      </c>
      <c r="E48" s="516" t="s">
        <v>1655</v>
      </c>
      <c r="F48" s="5"/>
      <c r="G48" s="5"/>
      <c r="H48" s="5"/>
      <c r="I48" s="5"/>
      <c r="J48" s="5"/>
      <c r="K48" s="5"/>
    </row>
    <row r="49" spans="2:11" ht="30.75" thickBot="1" x14ac:dyDescent="0.3">
      <c r="B49" s="1123"/>
      <c r="C49" s="92"/>
      <c r="D49" s="39" t="s">
        <v>11</v>
      </c>
      <c r="E49" s="519" t="s">
        <v>1656</v>
      </c>
      <c r="F49" s="5"/>
      <c r="G49" s="5"/>
      <c r="H49" s="5"/>
      <c r="I49" s="5"/>
      <c r="J49" s="5"/>
      <c r="K49" s="5"/>
    </row>
    <row r="50" spans="2:11" ht="15.75" thickBot="1" x14ac:dyDescent="0.3">
      <c r="B50" s="1123"/>
      <c r="C50" s="92"/>
      <c r="D50" s="39" t="s">
        <v>13</v>
      </c>
      <c r="E50" s="516">
        <v>3175703805</v>
      </c>
      <c r="F50" s="5"/>
      <c r="G50" s="5"/>
      <c r="H50" s="5"/>
      <c r="I50" s="5"/>
      <c r="J50" s="5"/>
      <c r="K50" s="5"/>
    </row>
    <row r="51" spans="2:11" ht="15.75" thickBot="1" x14ac:dyDescent="0.3">
      <c r="B51" s="1124"/>
      <c r="C51" s="2"/>
      <c r="D51" s="39" t="s">
        <v>516</v>
      </c>
      <c r="E51" s="516" t="s">
        <v>1657</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119" t="s">
        <v>517</v>
      </c>
      <c r="C53" s="1120"/>
      <c r="D53" s="1120"/>
      <c r="E53" s="1121"/>
      <c r="F53" s="5"/>
      <c r="G53" s="5"/>
      <c r="H53" s="5"/>
      <c r="I53" s="5"/>
      <c r="J53" s="5"/>
      <c r="K53" s="5"/>
    </row>
    <row r="54" spans="2:11" ht="15.75" thickBot="1" x14ac:dyDescent="0.3">
      <c r="B54" s="1122">
        <v>1</v>
      </c>
      <c r="C54" s="92"/>
      <c r="D54" s="47" t="s">
        <v>514</v>
      </c>
      <c r="E54" s="212" t="s">
        <v>999</v>
      </c>
      <c r="F54" s="5"/>
      <c r="G54" s="5"/>
      <c r="H54" s="5"/>
      <c r="I54" s="5"/>
      <c r="J54" s="5"/>
      <c r="K54" s="5"/>
    </row>
    <row r="55" spans="2:11" ht="15.75" thickBot="1" x14ac:dyDescent="0.3">
      <c r="B55" s="1123"/>
      <c r="C55" s="92"/>
      <c r="D55" s="39" t="s">
        <v>7</v>
      </c>
      <c r="E55" s="212" t="s">
        <v>519</v>
      </c>
      <c r="F55" s="5"/>
      <c r="G55" s="5"/>
      <c r="H55" s="5"/>
      <c r="I55" s="5"/>
      <c r="J55" s="5"/>
      <c r="K55" s="5"/>
    </row>
    <row r="56" spans="2:11" ht="15.75" thickBot="1" x14ac:dyDescent="0.3">
      <c r="B56" s="1123"/>
      <c r="C56" s="92"/>
      <c r="D56" s="39" t="s">
        <v>515</v>
      </c>
      <c r="E56" s="232"/>
      <c r="F56" s="5"/>
      <c r="G56" s="5"/>
      <c r="H56" s="5"/>
      <c r="I56" s="5"/>
      <c r="J56" s="5"/>
      <c r="K56" s="5"/>
    </row>
    <row r="57" spans="2:11" ht="15.75" thickBot="1" x14ac:dyDescent="0.3">
      <c r="B57" s="1123"/>
      <c r="C57" s="92"/>
      <c r="D57" s="39" t="s">
        <v>9</v>
      </c>
      <c r="E57" s="232"/>
      <c r="F57" s="5"/>
      <c r="G57" s="5"/>
      <c r="H57" s="5"/>
      <c r="I57" s="5"/>
      <c r="J57" s="5"/>
      <c r="K57" s="5"/>
    </row>
    <row r="58" spans="2:11" ht="15.75" thickBot="1" x14ac:dyDescent="0.3">
      <c r="B58" s="1123"/>
      <c r="C58" s="92"/>
      <c r="D58" s="39" t="s">
        <v>11</v>
      </c>
      <c r="E58" s="232"/>
      <c r="F58" s="5"/>
      <c r="G58" s="5"/>
      <c r="H58" s="5"/>
      <c r="I58" s="5"/>
      <c r="J58" s="5"/>
      <c r="K58" s="5"/>
    </row>
    <row r="59" spans="2:11" ht="15.75" thickBot="1" x14ac:dyDescent="0.3">
      <c r="B59" s="1123"/>
      <c r="C59" s="92"/>
      <c r="D59" s="39" t="s">
        <v>13</v>
      </c>
      <c r="E59" s="232"/>
      <c r="F59" s="5"/>
      <c r="G59" s="5"/>
      <c r="H59" s="5"/>
      <c r="I59" s="5"/>
      <c r="J59" s="5"/>
      <c r="K59" s="5"/>
    </row>
    <row r="60" spans="2:11" ht="15.75" thickBot="1" x14ac:dyDescent="0.3">
      <c r="B60" s="1124"/>
      <c r="C60" s="2"/>
      <c r="D60" s="39" t="s">
        <v>516</v>
      </c>
      <c r="E60" s="232"/>
      <c r="F60" s="5"/>
      <c r="G60" s="5"/>
      <c r="H60" s="5"/>
      <c r="I60" s="5"/>
      <c r="J60" s="5"/>
      <c r="K60" s="5"/>
    </row>
    <row r="61" spans="2:11" x14ac:dyDescent="0.25">
      <c r="B61" s="1"/>
      <c r="C61" s="74"/>
      <c r="D61" s="5"/>
      <c r="E61" s="5"/>
      <c r="F61" s="5"/>
      <c r="G61" s="5"/>
      <c r="H61" s="5"/>
      <c r="I61" s="5"/>
      <c r="J61" s="5"/>
      <c r="K61" s="5"/>
    </row>
    <row r="62" spans="2:11" ht="15.75" thickBot="1" x14ac:dyDescent="0.3">
      <c r="B62" s="1"/>
      <c r="C62" s="74"/>
      <c r="D62" s="5"/>
      <c r="E62" s="5"/>
      <c r="F62" s="5"/>
      <c r="G62" s="5"/>
      <c r="H62" s="5"/>
      <c r="I62" s="5"/>
      <c r="J62" s="5"/>
      <c r="K62" s="5"/>
    </row>
    <row r="63" spans="2:11" ht="15.75" thickBot="1" x14ac:dyDescent="0.3">
      <c r="B63" s="1119" t="s">
        <v>520</v>
      </c>
      <c r="C63" s="1120"/>
      <c r="D63" s="1120"/>
      <c r="E63" s="1120"/>
      <c r="F63" s="1121"/>
      <c r="G63" s="5"/>
      <c r="H63" s="5"/>
      <c r="I63" s="5"/>
      <c r="J63" s="5"/>
      <c r="K63" s="5"/>
    </row>
    <row r="64" spans="2:11" ht="24.75" thickBot="1" x14ac:dyDescent="0.3">
      <c r="B64" s="46" t="s">
        <v>521</v>
      </c>
      <c r="C64" s="39" t="s">
        <v>522</v>
      </c>
      <c r="D64" s="39" t="s">
        <v>523</v>
      </c>
      <c r="E64" s="39" t="s">
        <v>524</v>
      </c>
      <c r="F64" s="5"/>
      <c r="G64" s="5"/>
      <c r="H64" s="5"/>
      <c r="I64" s="5"/>
      <c r="J64" s="5"/>
    </row>
    <row r="65" spans="2:11" ht="72.75" thickBot="1" x14ac:dyDescent="0.3">
      <c r="B65" s="48">
        <v>42401</v>
      </c>
      <c r="C65" s="39">
        <v>0.01</v>
      </c>
      <c r="D65" s="49" t="s">
        <v>1000</v>
      </c>
      <c r="E65" s="39"/>
      <c r="F65" s="5"/>
      <c r="G65" s="5"/>
      <c r="H65" s="5"/>
      <c r="I65" s="5"/>
      <c r="J65" s="5"/>
    </row>
    <row r="66" spans="2:11" ht="15.75" thickBot="1" x14ac:dyDescent="0.3">
      <c r="B66" s="3"/>
      <c r="C66" s="93"/>
      <c r="D66" s="5"/>
      <c r="E66" s="5"/>
      <c r="F66" s="5"/>
      <c r="G66" s="5"/>
      <c r="H66" s="5"/>
      <c r="I66" s="5"/>
      <c r="J66" s="5"/>
      <c r="K66" s="5"/>
    </row>
    <row r="67" spans="2:11" ht="24.75" thickBot="1" x14ac:dyDescent="0.3">
      <c r="B67" s="4" t="s">
        <v>428</v>
      </c>
      <c r="C67" s="94"/>
      <c r="D67" s="5"/>
      <c r="E67" s="5"/>
      <c r="F67" s="5"/>
      <c r="G67" s="5"/>
      <c r="H67" s="5"/>
      <c r="I67" s="5"/>
      <c r="J67" s="5"/>
      <c r="K67" s="5"/>
    </row>
    <row r="68" spans="2:11" s="130" customFormat="1" x14ac:dyDescent="0.25">
      <c r="B68" s="1202" t="s">
        <v>1001</v>
      </c>
      <c r="C68" s="1203"/>
      <c r="D68" s="1203"/>
      <c r="E68" s="1203"/>
      <c r="F68" s="1203"/>
      <c r="G68" s="1203"/>
      <c r="H68" s="129"/>
      <c r="I68" s="129"/>
      <c r="J68" s="129"/>
      <c r="K68" s="129"/>
    </row>
    <row r="69" spans="2:11" s="130" customFormat="1" x14ac:dyDescent="0.25">
      <c r="B69" s="1202" t="s">
        <v>1002</v>
      </c>
      <c r="C69" s="1203"/>
      <c r="D69" s="1203"/>
      <c r="E69" s="1203"/>
      <c r="F69" s="1203"/>
      <c r="G69" s="1203"/>
      <c r="H69" s="129"/>
      <c r="I69" s="129"/>
      <c r="J69" s="129"/>
      <c r="K69" s="129"/>
    </row>
    <row r="70" spans="2:11" s="130" customFormat="1" ht="35.450000000000003" customHeight="1" x14ac:dyDescent="0.25">
      <c r="B70" s="1248"/>
      <c r="C70" s="1249"/>
      <c r="D70" s="1249"/>
      <c r="E70" s="1249"/>
      <c r="F70" s="1249"/>
      <c r="G70" s="1249"/>
      <c r="H70" s="129"/>
      <c r="I70" s="129"/>
      <c r="J70" s="129"/>
      <c r="K70" s="129"/>
    </row>
    <row r="71" spans="2:11" ht="15.75" thickBot="1" x14ac:dyDescent="0.3">
      <c r="B71" s="1"/>
      <c r="C71" s="74"/>
      <c r="D71" s="5"/>
      <c r="E71" s="5"/>
      <c r="F71" s="5"/>
      <c r="G71" s="5"/>
      <c r="H71" s="5"/>
      <c r="I71" s="5"/>
      <c r="J71" s="5"/>
      <c r="K71" s="5"/>
    </row>
    <row r="72" spans="2:11" ht="24.75" thickBot="1" x14ac:dyDescent="0.3">
      <c r="B72" s="50" t="s">
        <v>526</v>
      </c>
      <c r="C72" s="95"/>
      <c r="D72" s="5"/>
      <c r="E72" s="5"/>
      <c r="F72" s="5"/>
      <c r="G72" s="5"/>
      <c r="H72" s="5"/>
      <c r="I72" s="5"/>
      <c r="J72" s="5"/>
      <c r="K72" s="5"/>
    </row>
    <row r="73" spans="2:11" ht="15.75" thickBot="1" x14ac:dyDescent="0.3">
      <c r="B73" s="36"/>
      <c r="C73" s="86"/>
      <c r="D73" s="5"/>
      <c r="E73" s="5"/>
      <c r="F73" s="5"/>
      <c r="G73" s="5"/>
      <c r="H73" s="5"/>
      <c r="I73" s="5"/>
      <c r="J73" s="5"/>
      <c r="K73" s="5"/>
    </row>
    <row r="74" spans="2:11" ht="84.75" thickBot="1" x14ac:dyDescent="0.3">
      <c r="B74" s="51" t="s">
        <v>527</v>
      </c>
      <c r="C74" s="96"/>
      <c r="D74" s="42" t="s">
        <v>1003</v>
      </c>
      <c r="E74" s="5"/>
      <c r="F74" s="5"/>
      <c r="G74" s="5"/>
      <c r="H74" s="5"/>
      <c r="I74" s="5"/>
      <c r="J74" s="5"/>
      <c r="K74" s="5"/>
    </row>
    <row r="75" spans="2:11" x14ac:dyDescent="0.25">
      <c r="B75" s="1122" t="s">
        <v>529</v>
      </c>
      <c r="C75" s="92"/>
      <c r="D75" s="52" t="s">
        <v>530</v>
      </c>
      <c r="E75" s="5"/>
      <c r="F75" s="5"/>
      <c r="G75" s="5"/>
      <c r="H75" s="5"/>
      <c r="I75" s="5"/>
      <c r="J75" s="5"/>
      <c r="K75" s="5"/>
    </row>
    <row r="76" spans="2:11" ht="120" x14ac:dyDescent="0.25">
      <c r="B76" s="1123"/>
      <c r="C76" s="92"/>
      <c r="D76" s="45" t="s">
        <v>1004</v>
      </c>
      <c r="E76" s="5"/>
      <c r="F76" s="5"/>
      <c r="G76" s="5"/>
      <c r="H76" s="5"/>
      <c r="I76" s="5"/>
      <c r="J76" s="5"/>
      <c r="K76" s="5"/>
    </row>
    <row r="77" spans="2:11" x14ac:dyDescent="0.25">
      <c r="B77" s="1123"/>
      <c r="C77" s="92"/>
      <c r="D77" s="52" t="s">
        <v>533</v>
      </c>
      <c r="E77" s="5"/>
      <c r="F77" s="5"/>
      <c r="G77" s="5"/>
      <c r="H77" s="5"/>
      <c r="I77" s="5"/>
      <c r="J77" s="5"/>
      <c r="K77" s="5"/>
    </row>
    <row r="78" spans="2:11" ht="72" x14ac:dyDescent="0.25">
      <c r="B78" s="1123"/>
      <c r="C78" s="92"/>
      <c r="D78" s="45" t="s">
        <v>1005</v>
      </c>
      <c r="E78" s="5"/>
      <c r="F78" s="5"/>
      <c r="G78" s="5"/>
      <c r="H78" s="5"/>
      <c r="I78" s="5"/>
      <c r="J78" s="5"/>
      <c r="K78" s="5"/>
    </row>
    <row r="79" spans="2:11" x14ac:dyDescent="0.25">
      <c r="B79" s="1123"/>
      <c r="C79" s="92"/>
      <c r="D79" s="45" t="s">
        <v>535</v>
      </c>
      <c r="E79" s="5"/>
      <c r="F79" s="5"/>
      <c r="G79" s="5"/>
      <c r="H79" s="5"/>
      <c r="I79" s="5"/>
      <c r="J79" s="5"/>
      <c r="K79" s="5"/>
    </row>
    <row r="80" spans="2:11" x14ac:dyDescent="0.25">
      <c r="B80" s="1123"/>
      <c r="C80" s="92"/>
      <c r="D80" s="45" t="s">
        <v>1006</v>
      </c>
      <c r="E80" s="5"/>
      <c r="F80" s="5"/>
      <c r="G80" s="5"/>
      <c r="H80" s="5"/>
      <c r="I80" s="5"/>
      <c r="J80" s="5"/>
      <c r="K80" s="5"/>
    </row>
    <row r="81" spans="2:11" x14ac:dyDescent="0.25">
      <c r="B81" s="1123"/>
      <c r="C81" s="92"/>
      <c r="D81" s="45" t="s">
        <v>1007</v>
      </c>
      <c r="E81" s="5"/>
      <c r="F81" s="5"/>
      <c r="G81" s="5"/>
      <c r="H81" s="5"/>
      <c r="I81" s="5"/>
      <c r="J81" s="5"/>
      <c r="K81" s="5"/>
    </row>
    <row r="82" spans="2:11" x14ac:dyDescent="0.25">
      <c r="B82" s="1123"/>
      <c r="C82" s="92"/>
      <c r="D82" s="52" t="s">
        <v>758</v>
      </c>
      <c r="E82" s="5"/>
      <c r="F82" s="5"/>
      <c r="G82" s="5"/>
      <c r="H82" s="5"/>
      <c r="I82" s="5"/>
      <c r="J82" s="5"/>
      <c r="K82" s="5"/>
    </row>
    <row r="83" spans="2:11" ht="36.75" thickBot="1" x14ac:dyDescent="0.3">
      <c r="B83" s="1124"/>
      <c r="C83" s="2"/>
      <c r="D83" s="39" t="s">
        <v>971</v>
      </c>
      <c r="E83" s="5"/>
      <c r="F83" s="5"/>
      <c r="G83" s="5"/>
      <c r="H83" s="5"/>
      <c r="I83" s="5"/>
      <c r="J83" s="5"/>
      <c r="K83" s="5"/>
    </row>
    <row r="84" spans="2:11" ht="24.75" thickBot="1" x14ac:dyDescent="0.3">
      <c r="B84" s="46" t="s">
        <v>542</v>
      </c>
      <c r="C84" s="2"/>
      <c r="D84" s="39"/>
      <c r="E84" s="5"/>
      <c r="F84" s="5"/>
      <c r="G84" s="5"/>
      <c r="H84" s="5"/>
      <c r="I84" s="5"/>
      <c r="J84" s="5"/>
      <c r="K84" s="5"/>
    </row>
    <row r="85" spans="2:11" ht="48" x14ac:dyDescent="0.25">
      <c r="B85" s="1122" t="s">
        <v>543</v>
      </c>
      <c r="C85" s="92"/>
      <c r="D85" s="45" t="s">
        <v>1008</v>
      </c>
      <c r="E85" s="5"/>
      <c r="F85" s="5"/>
      <c r="G85" s="5"/>
      <c r="H85" s="5"/>
      <c r="I85" s="5"/>
      <c r="J85" s="5"/>
      <c r="K85" s="5"/>
    </row>
    <row r="86" spans="2:11" ht="60" x14ac:dyDescent="0.25">
      <c r="B86" s="1123"/>
      <c r="C86" s="92"/>
      <c r="D86" s="24" t="s">
        <v>1009</v>
      </c>
      <c r="E86" s="5"/>
      <c r="F86" s="5"/>
      <c r="G86" s="5"/>
      <c r="H86" s="5"/>
      <c r="I86" s="5"/>
      <c r="J86" s="5"/>
      <c r="K86" s="5"/>
    </row>
    <row r="87" spans="2:11" ht="36" x14ac:dyDescent="0.25">
      <c r="B87" s="1123"/>
      <c r="C87" s="92"/>
      <c r="D87" s="24" t="s">
        <v>1010</v>
      </c>
      <c r="E87" s="5"/>
      <c r="F87" s="5"/>
      <c r="G87" s="5"/>
      <c r="H87" s="5"/>
      <c r="I87" s="5"/>
      <c r="J87" s="5"/>
      <c r="K87" s="5"/>
    </row>
    <row r="88" spans="2:11" ht="48" x14ac:dyDescent="0.25">
      <c r="B88" s="1123"/>
      <c r="C88" s="92"/>
      <c r="D88" s="24" t="s">
        <v>1011</v>
      </c>
      <c r="E88" s="5"/>
      <c r="F88" s="5"/>
      <c r="G88" s="5"/>
      <c r="H88" s="5"/>
      <c r="I88" s="5"/>
      <c r="J88" s="5"/>
      <c r="K88" s="5"/>
    </row>
    <row r="89" spans="2:11" ht="36" x14ac:dyDescent="0.25">
      <c r="B89" s="1123"/>
      <c r="C89" s="92"/>
      <c r="D89" s="24" t="s">
        <v>1012</v>
      </c>
      <c r="E89" s="5"/>
      <c r="F89" s="5"/>
      <c r="G89" s="5"/>
      <c r="H89" s="5"/>
      <c r="I89" s="5"/>
      <c r="J89" s="5"/>
      <c r="K89" s="5"/>
    </row>
    <row r="90" spans="2:11" ht="96" x14ac:dyDescent="0.25">
      <c r="B90" s="1123"/>
      <c r="C90" s="92"/>
      <c r="D90" s="45" t="s">
        <v>1013</v>
      </c>
      <c r="E90" s="5"/>
      <c r="F90" s="5"/>
      <c r="G90" s="5"/>
      <c r="H90" s="5"/>
      <c r="I90" s="5"/>
      <c r="J90" s="5"/>
      <c r="K90" s="5"/>
    </row>
    <row r="91" spans="2:11" ht="48" x14ac:dyDescent="0.25">
      <c r="B91" s="1123"/>
      <c r="C91" s="92"/>
      <c r="D91" s="45" t="s">
        <v>1014</v>
      </c>
      <c r="E91" s="5"/>
      <c r="F91" s="5"/>
      <c r="G91" s="5"/>
      <c r="H91" s="5"/>
      <c r="I91" s="5"/>
      <c r="J91" s="5"/>
      <c r="K91" s="5"/>
    </row>
    <row r="92" spans="2:11" ht="36" x14ac:dyDescent="0.25">
      <c r="B92" s="1123"/>
      <c r="C92" s="92"/>
      <c r="D92" s="45" t="s">
        <v>1015</v>
      </c>
      <c r="E92" s="5"/>
      <c r="F92" s="5"/>
      <c r="G92" s="5"/>
      <c r="H92" s="5"/>
      <c r="I92" s="5"/>
      <c r="J92" s="5"/>
      <c r="K92" s="5"/>
    </row>
    <row r="93" spans="2:11" ht="36" x14ac:dyDescent="0.25">
      <c r="B93" s="1123"/>
      <c r="C93" s="92"/>
      <c r="D93" s="45" t="s">
        <v>1016</v>
      </c>
      <c r="E93" s="5"/>
      <c r="F93" s="5"/>
      <c r="G93" s="5"/>
      <c r="H93" s="5"/>
      <c r="I93" s="5"/>
      <c r="J93" s="5"/>
      <c r="K93" s="5"/>
    </row>
    <row r="94" spans="2:11" ht="96.75" thickBot="1" x14ac:dyDescent="0.3">
      <c r="B94" s="1124"/>
      <c r="C94" s="2"/>
      <c r="D94" s="39" t="s">
        <v>1017</v>
      </c>
      <c r="E94" s="5"/>
      <c r="F94" s="5"/>
      <c r="G94" s="5"/>
      <c r="H94" s="5"/>
      <c r="I94" s="5"/>
      <c r="J94" s="5"/>
      <c r="K94" s="5"/>
    </row>
    <row r="95" spans="2:11" ht="24" x14ac:dyDescent="0.25">
      <c r="B95" s="1122" t="s">
        <v>560</v>
      </c>
      <c r="C95" s="92"/>
      <c r="D95" s="52" t="s">
        <v>1018</v>
      </c>
      <c r="E95" s="5"/>
      <c r="F95" s="5"/>
      <c r="G95" s="5"/>
      <c r="H95" s="5"/>
      <c r="I95" s="5"/>
      <c r="J95" s="5"/>
      <c r="K95" s="5"/>
    </row>
    <row r="96" spans="2:11" x14ac:dyDescent="0.25">
      <c r="B96" s="1123"/>
      <c r="C96" s="92"/>
      <c r="D96" s="45" t="s">
        <v>1019</v>
      </c>
      <c r="E96" s="5"/>
      <c r="F96" s="5"/>
      <c r="G96" s="5"/>
      <c r="H96" s="5"/>
      <c r="I96" s="5"/>
      <c r="J96" s="5"/>
      <c r="K96" s="5"/>
    </row>
    <row r="97" spans="2:11" x14ac:dyDescent="0.25">
      <c r="B97" s="1123"/>
      <c r="C97" s="92"/>
      <c r="D97" s="45" t="s">
        <v>561</v>
      </c>
      <c r="E97" s="5"/>
      <c r="F97" s="5"/>
      <c r="G97" s="5"/>
      <c r="H97" s="5"/>
      <c r="I97" s="5"/>
      <c r="J97" s="5"/>
      <c r="K97" s="5"/>
    </row>
    <row r="98" spans="2:11" ht="49.5" x14ac:dyDescent="0.25">
      <c r="B98" s="1123"/>
      <c r="C98" s="92"/>
      <c r="D98" s="45" t="s">
        <v>1020</v>
      </c>
      <c r="E98" s="5"/>
      <c r="F98" s="5"/>
      <c r="G98" s="5"/>
      <c r="H98" s="5"/>
      <c r="I98" s="5"/>
      <c r="J98" s="5"/>
      <c r="K98" s="5"/>
    </row>
    <row r="99" spans="2:11" ht="49.5" x14ac:dyDescent="0.25">
      <c r="B99" s="1123"/>
      <c r="C99" s="92"/>
      <c r="D99" s="45" t="s">
        <v>1021</v>
      </c>
      <c r="E99" s="5"/>
      <c r="F99" s="5"/>
      <c r="G99" s="5"/>
      <c r="H99" s="5"/>
      <c r="I99" s="5"/>
      <c r="J99" s="5"/>
      <c r="K99" s="5"/>
    </row>
    <row r="100" spans="2:11" ht="49.5" x14ac:dyDescent="0.25">
      <c r="B100" s="1123"/>
      <c r="C100" s="92"/>
      <c r="D100" s="45" t="s">
        <v>1022</v>
      </c>
      <c r="E100" s="5"/>
      <c r="F100" s="5"/>
      <c r="G100" s="5"/>
      <c r="H100" s="5"/>
      <c r="I100" s="5"/>
      <c r="J100" s="5"/>
      <c r="K100" s="5"/>
    </row>
    <row r="101" spans="2:11" x14ac:dyDescent="0.25">
      <c r="B101" s="1123"/>
      <c r="C101" s="92"/>
      <c r="D101" s="52" t="s">
        <v>702</v>
      </c>
      <c r="E101" s="5"/>
      <c r="F101" s="5"/>
      <c r="G101" s="5"/>
      <c r="H101" s="5"/>
      <c r="I101" s="5"/>
      <c r="J101" s="5"/>
      <c r="K101" s="5"/>
    </row>
    <row r="102" spans="2:11" ht="36" x14ac:dyDescent="0.25">
      <c r="B102" s="1123"/>
      <c r="C102" s="92"/>
      <c r="D102" s="52" t="s">
        <v>1023</v>
      </c>
      <c r="E102" s="5"/>
      <c r="F102" s="5"/>
      <c r="G102" s="5"/>
      <c r="H102" s="5"/>
      <c r="I102" s="5"/>
      <c r="J102" s="5"/>
      <c r="K102" s="5"/>
    </row>
    <row r="103" spans="2:11" x14ac:dyDescent="0.25">
      <c r="B103" s="1123"/>
      <c r="C103" s="92"/>
      <c r="D103" s="15"/>
      <c r="E103" s="5"/>
      <c r="F103" s="5"/>
      <c r="G103" s="5"/>
      <c r="H103" s="5"/>
      <c r="I103" s="5"/>
      <c r="J103" s="5"/>
      <c r="K103" s="5"/>
    </row>
    <row r="104" spans="2:11" x14ac:dyDescent="0.25">
      <c r="B104" s="1123"/>
      <c r="C104" s="92"/>
      <c r="D104" s="45" t="s">
        <v>561</v>
      </c>
      <c r="E104" s="5"/>
      <c r="F104" s="5"/>
      <c r="G104" s="5"/>
      <c r="H104" s="5"/>
      <c r="I104" s="5"/>
      <c r="J104" s="5"/>
      <c r="K104" s="5"/>
    </row>
    <row r="105" spans="2:11" ht="49.5" x14ac:dyDescent="0.25">
      <c r="B105" s="1123"/>
      <c r="C105" s="92"/>
      <c r="D105" s="45" t="s">
        <v>1024</v>
      </c>
      <c r="E105" s="5"/>
      <c r="F105" s="5"/>
      <c r="G105" s="5"/>
      <c r="H105" s="5"/>
      <c r="I105" s="5"/>
      <c r="J105" s="5"/>
      <c r="K105" s="5"/>
    </row>
    <row r="106" spans="2:11" ht="50.25" thickBot="1" x14ac:dyDescent="0.3">
      <c r="B106" s="1124"/>
      <c r="C106" s="2"/>
      <c r="D106" s="39" t="s">
        <v>1025</v>
      </c>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47">
    <mergeCell ref="A1:P1"/>
    <mergeCell ref="A2:P2"/>
    <mergeCell ref="A3:P3"/>
    <mergeCell ref="A4:D4"/>
    <mergeCell ref="A5:P5"/>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E29:E30"/>
    <mergeCell ref="F29:F30"/>
    <mergeCell ref="G29:G30"/>
    <mergeCell ref="J29:J30"/>
    <mergeCell ref="L29:L30"/>
    <mergeCell ref="B10:D10"/>
    <mergeCell ref="F10:S10"/>
    <mergeCell ref="F11:S11"/>
    <mergeCell ref="E12:R12"/>
    <mergeCell ref="E13:R13"/>
  </mergeCells>
  <conditionalFormatting sqref="F10">
    <cfRule type="notContainsBlanks" dxfId="77" priority="4">
      <formula>LEN(TRIM(F10))&gt;0</formula>
    </cfRule>
  </conditionalFormatting>
  <conditionalFormatting sqref="F11:S11">
    <cfRule type="expression" dxfId="76" priority="2">
      <formula>E11="NO SE REPORTA"</formula>
    </cfRule>
    <cfRule type="expression" dxfId="75" priority="3">
      <formula>E10="NO APLICA"</formula>
    </cfRule>
  </conditionalFormatting>
  <conditionalFormatting sqref="E12:R12">
    <cfRule type="expression" dxfId="74"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1: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U180"/>
  <sheetViews>
    <sheetView showGridLines="0" topLeftCell="A35"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1.85546875" customWidth="1"/>
    <col min="12" max="12" width="12.28515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133</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INFORMACION",+K21))</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1673</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75" thickBot="1" x14ac:dyDescent="0.3">
      <c r="B15" s="1238" t="s">
        <v>470</v>
      </c>
      <c r="C15" s="100"/>
      <c r="D15" s="1104" t="s">
        <v>775</v>
      </c>
      <c r="E15" s="1105"/>
      <c r="F15" s="1105"/>
      <c r="G15" s="1105"/>
      <c r="H15" s="1105"/>
      <c r="I15" s="1105"/>
      <c r="J15" s="1105"/>
      <c r="K15" s="1105"/>
      <c r="L15" s="1226"/>
    </row>
    <row r="16" spans="1:21" ht="15.75" thickBot="1" x14ac:dyDescent="0.3">
      <c r="B16" s="1239"/>
      <c r="C16" s="106"/>
      <c r="D16" s="1106"/>
      <c r="E16" s="1131" t="s">
        <v>1026</v>
      </c>
      <c r="F16" s="1132"/>
      <c r="G16" s="1133"/>
      <c r="H16" s="1131" t="s">
        <v>1027</v>
      </c>
      <c r="I16" s="1132"/>
      <c r="J16" s="1133"/>
      <c r="K16" s="1122" t="s">
        <v>954</v>
      </c>
      <c r="L16" s="13"/>
    </row>
    <row r="17" spans="2:12" ht="15.75" thickBot="1" x14ac:dyDescent="0.3">
      <c r="B17" s="1239"/>
      <c r="C17" s="106"/>
      <c r="D17" s="1136"/>
      <c r="E17" s="585" t="s">
        <v>983</v>
      </c>
      <c r="F17" s="585" t="s">
        <v>984</v>
      </c>
      <c r="G17" s="585" t="s">
        <v>1028</v>
      </c>
      <c r="H17" s="585" t="s">
        <v>983</v>
      </c>
      <c r="I17" s="585" t="s">
        <v>984</v>
      </c>
      <c r="J17" s="585" t="s">
        <v>1028</v>
      </c>
      <c r="K17" s="1124"/>
      <c r="L17" s="13"/>
    </row>
    <row r="18" spans="2:12" ht="24.75" thickBot="1" x14ac:dyDescent="0.3">
      <c r="B18" s="1239"/>
      <c r="C18" s="106"/>
      <c r="D18" s="39" t="s">
        <v>1029</v>
      </c>
      <c r="E18" s="507">
        <v>5</v>
      </c>
      <c r="F18" s="507">
        <v>10</v>
      </c>
      <c r="G18" s="565">
        <f>+E18+F18</f>
        <v>15</v>
      </c>
      <c r="H18" s="507"/>
      <c r="I18" s="507"/>
      <c r="J18" s="565">
        <f>+H18+I18</f>
        <v>0</v>
      </c>
      <c r="K18" s="565">
        <f>+G18+J18</f>
        <v>15</v>
      </c>
      <c r="L18" s="13"/>
    </row>
    <row r="19" spans="2:12" ht="36.75" thickBot="1" x14ac:dyDescent="0.3">
      <c r="B19" s="1239"/>
      <c r="C19" s="106"/>
      <c r="D19" s="39" t="s">
        <v>1030</v>
      </c>
      <c r="E19" s="507">
        <v>5</v>
      </c>
      <c r="F19" s="507">
        <v>10</v>
      </c>
      <c r="G19" s="565">
        <f>+E19+F19</f>
        <v>15</v>
      </c>
      <c r="H19" s="507"/>
      <c r="I19" s="507"/>
      <c r="J19" s="565">
        <f>+H19+I19</f>
        <v>0</v>
      </c>
      <c r="K19" s="565">
        <f>+G19+J19</f>
        <v>15</v>
      </c>
      <c r="L19" s="13"/>
    </row>
    <row r="20" spans="2:12" ht="36.75" thickBot="1" x14ac:dyDescent="0.3">
      <c r="B20" s="1239"/>
      <c r="C20" s="106"/>
      <c r="D20" s="39" t="s">
        <v>1031</v>
      </c>
      <c r="E20" s="507">
        <v>5</v>
      </c>
      <c r="F20" s="507">
        <v>10</v>
      </c>
      <c r="G20" s="565">
        <f>+E20+F20</f>
        <v>15</v>
      </c>
      <c r="H20" s="507"/>
      <c r="I20" s="507"/>
      <c r="J20" s="565">
        <f>+H20+I20</f>
        <v>0</v>
      </c>
      <c r="K20" s="565">
        <f>+G20+J20</f>
        <v>15</v>
      </c>
      <c r="L20" s="13"/>
    </row>
    <row r="21" spans="2:12" ht="36.75" thickBot="1" x14ac:dyDescent="0.3">
      <c r="B21" s="1239"/>
      <c r="C21" s="106"/>
      <c r="D21" s="39" t="s">
        <v>133</v>
      </c>
      <c r="E21" s="530">
        <f>IFERROR(E20/E19,"N.A.")</f>
        <v>1</v>
      </c>
      <c r="F21" s="530">
        <f t="shared" ref="F21:K21" si="0">IFERROR(F20/F19,"N.A.")</f>
        <v>1</v>
      </c>
      <c r="G21" s="530">
        <f t="shared" si="0"/>
        <v>1</v>
      </c>
      <c r="H21" s="530" t="str">
        <f t="shared" si="0"/>
        <v>N.A.</v>
      </c>
      <c r="I21" s="530" t="str">
        <f t="shared" si="0"/>
        <v>N.A.</v>
      </c>
      <c r="J21" s="144" t="str">
        <f t="shared" si="0"/>
        <v>N.A.</v>
      </c>
      <c r="K21" s="144">
        <f t="shared" si="0"/>
        <v>1</v>
      </c>
      <c r="L21" s="13"/>
    </row>
    <row r="22" spans="2:12" x14ac:dyDescent="0.25">
      <c r="B22" s="1239"/>
      <c r="C22" s="101"/>
      <c r="D22" s="1110"/>
      <c r="E22" s="1111"/>
      <c r="F22" s="1111"/>
      <c r="G22" s="1111"/>
      <c r="H22" s="1111"/>
      <c r="I22" s="1111"/>
      <c r="J22" s="1111"/>
      <c r="K22" s="1111"/>
      <c r="L22" s="1227"/>
    </row>
    <row r="23" spans="2:12" x14ac:dyDescent="0.25">
      <c r="B23" s="1239"/>
      <c r="C23" s="101"/>
      <c r="D23" s="1107" t="s">
        <v>702</v>
      </c>
      <c r="E23" s="1108"/>
      <c r="F23" s="1108"/>
      <c r="G23" s="1108"/>
      <c r="H23" s="1108"/>
      <c r="I23" s="1108"/>
      <c r="J23" s="1108"/>
      <c r="K23" s="1108"/>
      <c r="L23" s="1228"/>
    </row>
    <row r="24" spans="2:12" x14ac:dyDescent="0.25">
      <c r="B24" s="1239"/>
      <c r="C24" s="101"/>
      <c r="D24" s="1199" t="s">
        <v>1032</v>
      </c>
      <c r="E24" s="1200"/>
      <c r="F24" s="1200"/>
      <c r="G24" s="1200"/>
      <c r="H24" s="1200"/>
      <c r="I24" s="1200"/>
      <c r="J24" s="1200"/>
      <c r="K24" s="1200"/>
      <c r="L24" s="1229"/>
    </row>
    <row r="25" spans="2:12" ht="15.75" thickBot="1" x14ac:dyDescent="0.3">
      <c r="B25" s="1239"/>
      <c r="C25" s="101"/>
      <c r="D25" s="1134" t="s">
        <v>782</v>
      </c>
      <c r="E25" s="1135"/>
      <c r="F25" s="1135"/>
      <c r="G25" s="1135"/>
      <c r="H25" s="1135"/>
      <c r="I25" s="1135"/>
      <c r="J25" s="1135"/>
      <c r="K25" s="1135"/>
      <c r="L25" s="1230"/>
    </row>
    <row r="26" spans="2:12" ht="21" customHeight="1" x14ac:dyDescent="0.25">
      <c r="B26" s="1239"/>
      <c r="C26" s="1258" t="s">
        <v>424</v>
      </c>
      <c r="D26" s="1232" t="s">
        <v>704</v>
      </c>
      <c r="E26" s="1216" t="s">
        <v>995</v>
      </c>
      <c r="F26" s="1216" t="s">
        <v>996</v>
      </c>
      <c r="G26" s="1216" t="s">
        <v>997</v>
      </c>
      <c r="H26" s="196" t="s">
        <v>961</v>
      </c>
      <c r="I26" s="196" t="s">
        <v>962</v>
      </c>
      <c r="J26" s="1216" t="s">
        <v>708</v>
      </c>
      <c r="K26" s="1216" t="s">
        <v>709</v>
      </c>
      <c r="L26" s="1216" t="s">
        <v>428</v>
      </c>
    </row>
    <row r="27" spans="2:12" ht="15.75" thickBot="1" x14ac:dyDescent="0.3">
      <c r="B27" s="1239"/>
      <c r="C27" s="1259"/>
      <c r="D27" s="1233"/>
      <c r="E27" s="1217"/>
      <c r="F27" s="1217"/>
      <c r="G27" s="1217"/>
      <c r="H27" s="197" t="s">
        <v>963</v>
      </c>
      <c r="I27" s="197" t="s">
        <v>964</v>
      </c>
      <c r="J27" s="1217"/>
      <c r="K27" s="1217"/>
      <c r="L27" s="1217"/>
    </row>
    <row r="28" spans="2:12" ht="84.75" thickBot="1" x14ac:dyDescent="0.3">
      <c r="B28" s="1239"/>
      <c r="C28" s="517">
        <v>1</v>
      </c>
      <c r="D28" s="573" t="s">
        <v>1684</v>
      </c>
      <c r="E28" s="573" t="s">
        <v>1674</v>
      </c>
      <c r="F28" s="573" t="s">
        <v>1679</v>
      </c>
      <c r="G28" s="573" t="s">
        <v>1680</v>
      </c>
      <c r="H28" s="511">
        <v>5</v>
      </c>
      <c r="I28" s="511">
        <v>5</v>
      </c>
      <c r="J28" s="511">
        <v>2</v>
      </c>
      <c r="K28" s="511">
        <v>0</v>
      </c>
      <c r="L28" s="511"/>
    </row>
    <row r="29" spans="2:12" ht="168.75" thickBot="1" x14ac:dyDescent="0.3">
      <c r="B29" s="1239"/>
      <c r="C29" s="517">
        <v>2</v>
      </c>
      <c r="D29" s="573" t="s">
        <v>1684</v>
      </c>
      <c r="E29" s="573" t="s">
        <v>1674</v>
      </c>
      <c r="F29" s="573" t="s">
        <v>1675</v>
      </c>
      <c r="G29" s="573" t="s">
        <v>1681</v>
      </c>
      <c r="H29" s="511">
        <v>5</v>
      </c>
      <c r="I29" s="511">
        <v>5</v>
      </c>
      <c r="J29" s="511">
        <v>3</v>
      </c>
      <c r="K29" s="511">
        <v>0</v>
      </c>
      <c r="L29" s="511"/>
    </row>
    <row r="30" spans="2:12" ht="24.75" thickBot="1" x14ac:dyDescent="0.3">
      <c r="B30" s="1239"/>
      <c r="C30" s="517">
        <v>3</v>
      </c>
      <c r="D30" s="573" t="s">
        <v>1997</v>
      </c>
      <c r="E30" s="573" t="s">
        <v>1026</v>
      </c>
      <c r="F30" s="573" t="s">
        <v>984</v>
      </c>
      <c r="G30" s="573" t="s">
        <v>1682</v>
      </c>
      <c r="H30" s="511">
        <v>4</v>
      </c>
      <c r="I30" s="511">
        <v>4</v>
      </c>
      <c r="J30" s="511">
        <v>0</v>
      </c>
      <c r="K30" s="511">
        <v>4</v>
      </c>
      <c r="L30" s="511" t="s">
        <v>1683</v>
      </c>
    </row>
    <row r="31" spans="2:12" ht="15.75" thickBot="1" x14ac:dyDescent="0.3">
      <c r="B31" s="1239"/>
      <c r="C31" s="265"/>
      <c r="D31" s="573"/>
      <c r="E31" s="573"/>
      <c r="F31" s="573"/>
      <c r="G31" s="573"/>
      <c r="H31" s="511"/>
      <c r="I31" s="511"/>
      <c r="J31" s="511"/>
      <c r="K31" s="511"/>
      <c r="L31" s="511"/>
    </row>
    <row r="32" spans="2:12" ht="15.75" thickBot="1" x14ac:dyDescent="0.3">
      <c r="B32" s="1239"/>
      <c r="C32" s="265"/>
      <c r="D32" s="573"/>
      <c r="E32" s="573"/>
      <c r="F32" s="573"/>
      <c r="G32" s="573"/>
      <c r="H32" s="511"/>
      <c r="I32" s="511"/>
      <c r="J32" s="511"/>
      <c r="K32" s="511"/>
      <c r="L32" s="511"/>
    </row>
    <row r="33" spans="2:12" ht="15.75" thickBot="1" x14ac:dyDescent="0.3">
      <c r="B33" s="1239"/>
      <c r="C33" s="265"/>
      <c r="D33" s="573"/>
      <c r="E33" s="573"/>
      <c r="F33" s="573"/>
      <c r="G33" s="573"/>
      <c r="H33" s="511"/>
      <c r="I33" s="511"/>
      <c r="J33" s="511"/>
      <c r="K33" s="511"/>
      <c r="L33" s="511"/>
    </row>
    <row r="34" spans="2:12" ht="15.75" thickBot="1" x14ac:dyDescent="0.3">
      <c r="B34" s="1239"/>
      <c r="C34" s="265"/>
      <c r="D34" s="29"/>
      <c r="E34" s="29"/>
      <c r="F34" s="29"/>
      <c r="G34" s="29"/>
      <c r="H34" s="534"/>
      <c r="I34" s="534"/>
      <c r="J34" s="534"/>
      <c r="K34" s="534"/>
      <c r="L34" s="534"/>
    </row>
    <row r="35" spans="2:12" ht="15.75" thickBot="1" x14ac:dyDescent="0.3">
      <c r="B35" s="1239"/>
      <c r="C35" s="265"/>
      <c r="D35" s="29"/>
      <c r="E35" s="29"/>
      <c r="F35" s="29"/>
      <c r="G35" s="29"/>
      <c r="H35" s="534"/>
      <c r="I35" s="534"/>
      <c r="J35" s="534"/>
      <c r="K35" s="534"/>
      <c r="L35" s="534"/>
    </row>
    <row r="36" spans="2:12" ht="15.75" thickBot="1" x14ac:dyDescent="0.3">
      <c r="B36" s="1239"/>
      <c r="C36" s="265"/>
      <c r="D36" s="29"/>
      <c r="E36" s="29"/>
      <c r="F36" s="29"/>
      <c r="G36" s="29"/>
      <c r="H36" s="534"/>
      <c r="I36" s="534"/>
      <c r="J36" s="534"/>
      <c r="K36" s="534"/>
      <c r="L36" s="534"/>
    </row>
    <row r="37" spans="2:12" ht="15.75" thickBot="1" x14ac:dyDescent="0.3">
      <c r="B37" s="1240"/>
      <c r="C37" s="107"/>
      <c r="D37" s="25"/>
      <c r="E37" s="38" t="s">
        <v>602</v>
      </c>
      <c r="F37" s="25"/>
      <c r="G37" s="25"/>
      <c r="H37" s="752">
        <f>SUM(H28:H36)</f>
        <v>14</v>
      </c>
      <c r="I37" s="752">
        <f>SUM(I28:I36)</f>
        <v>14</v>
      </c>
      <c r="J37" s="752">
        <f>SUM(J28:J36)</f>
        <v>5</v>
      </c>
      <c r="K37" s="752">
        <f>SUM(K28:K36)</f>
        <v>4</v>
      </c>
      <c r="L37" s="534"/>
    </row>
    <row r="38" spans="2:12" ht="36" customHeight="1" thickBot="1" x14ac:dyDescent="0.3">
      <c r="B38" s="71" t="s">
        <v>509</v>
      </c>
      <c r="C38" s="105"/>
      <c r="D38" s="1131" t="s">
        <v>1033</v>
      </c>
      <c r="E38" s="1132"/>
      <c r="F38" s="1132"/>
      <c r="G38" s="1132"/>
      <c r="H38" s="1132"/>
      <c r="I38" s="1132"/>
      <c r="J38" s="1132"/>
      <c r="K38" s="1132"/>
      <c r="L38" s="1231"/>
    </row>
    <row r="39" spans="2:12" ht="24" customHeight="1" thickBot="1" x14ac:dyDescent="0.3">
      <c r="B39" s="71" t="s">
        <v>511</v>
      </c>
      <c r="C39" s="105"/>
      <c r="D39" s="1131" t="s">
        <v>1034</v>
      </c>
      <c r="E39" s="1132"/>
      <c r="F39" s="1132"/>
      <c r="G39" s="1132"/>
      <c r="H39" s="1132"/>
      <c r="I39" s="1132"/>
      <c r="J39" s="1132"/>
      <c r="K39" s="1132"/>
      <c r="L39" s="1231"/>
    </row>
    <row r="40" spans="2:12" ht="15.75" thickBot="1" x14ac:dyDescent="0.3">
      <c r="B40" s="1"/>
      <c r="C40" s="74"/>
      <c r="D40" s="5"/>
      <c r="E40" s="5"/>
      <c r="F40" s="5"/>
      <c r="G40" s="5"/>
      <c r="H40" s="5"/>
      <c r="I40" s="5"/>
      <c r="J40" s="5"/>
      <c r="K40" s="5"/>
    </row>
    <row r="41" spans="2:12" ht="24" customHeight="1" thickBot="1" x14ac:dyDescent="0.3">
      <c r="B41" s="1119" t="s">
        <v>513</v>
      </c>
      <c r="C41" s="1120"/>
      <c r="D41" s="1120"/>
      <c r="E41" s="1121"/>
      <c r="F41" s="5"/>
      <c r="G41" s="5"/>
      <c r="H41" s="5"/>
      <c r="I41" s="5"/>
      <c r="J41" s="5"/>
      <c r="K41" s="5"/>
    </row>
    <row r="42" spans="2:12" ht="15.75" thickBot="1" x14ac:dyDescent="0.3">
      <c r="B42" s="1122">
        <v>1</v>
      </c>
      <c r="C42" s="92"/>
      <c r="D42" s="47" t="s">
        <v>514</v>
      </c>
      <c r="E42" s="29" t="s">
        <v>1652</v>
      </c>
      <c r="F42" s="5"/>
      <c r="G42" s="5"/>
      <c r="H42" s="5"/>
      <c r="I42" s="5"/>
      <c r="J42" s="5"/>
      <c r="K42" s="5"/>
    </row>
    <row r="43" spans="2:12" ht="36.75" thickBot="1" x14ac:dyDescent="0.3">
      <c r="B43" s="1123"/>
      <c r="C43" s="92"/>
      <c r="D43" s="39" t="s">
        <v>7</v>
      </c>
      <c r="E43" s="516" t="s">
        <v>1653</v>
      </c>
      <c r="F43" s="5"/>
      <c r="G43" s="5"/>
      <c r="H43" s="5"/>
      <c r="I43" s="5"/>
      <c r="J43" s="5"/>
      <c r="K43" s="5"/>
    </row>
    <row r="44" spans="2:12" ht="24.75" thickBot="1" x14ac:dyDescent="0.3">
      <c r="B44" s="1123"/>
      <c r="C44" s="92"/>
      <c r="D44" s="39" t="s">
        <v>515</v>
      </c>
      <c r="E44" s="516" t="s">
        <v>1654</v>
      </c>
      <c r="F44" s="5"/>
      <c r="G44" s="5"/>
      <c r="H44" s="5"/>
      <c r="I44" s="5"/>
      <c r="J44" s="5"/>
      <c r="K44" s="5"/>
    </row>
    <row r="45" spans="2:12" ht="24.75" thickBot="1" x14ac:dyDescent="0.3">
      <c r="B45" s="1123"/>
      <c r="C45" s="92"/>
      <c r="D45" s="39" t="s">
        <v>9</v>
      </c>
      <c r="E45" s="516" t="s">
        <v>1655</v>
      </c>
      <c r="F45" s="5"/>
      <c r="G45" s="5"/>
      <c r="H45" s="5"/>
      <c r="I45" s="5"/>
      <c r="J45" s="5"/>
      <c r="K45" s="5"/>
    </row>
    <row r="46" spans="2:12" ht="30.75" thickBot="1" x14ac:dyDescent="0.3">
      <c r="B46" s="1123"/>
      <c r="C46" s="92"/>
      <c r="D46" s="39" t="s">
        <v>11</v>
      </c>
      <c r="E46" s="519" t="s">
        <v>1656</v>
      </c>
      <c r="F46" s="5"/>
      <c r="G46" s="5"/>
      <c r="H46" s="5"/>
      <c r="I46" s="5"/>
      <c r="J46" s="5"/>
      <c r="K46" s="5"/>
    </row>
    <row r="47" spans="2:12" ht="15.75" thickBot="1" x14ac:dyDescent="0.3">
      <c r="B47" s="1123"/>
      <c r="C47" s="92"/>
      <c r="D47" s="39" t="s">
        <v>13</v>
      </c>
      <c r="E47" s="516">
        <v>3175703805</v>
      </c>
      <c r="F47" s="5"/>
      <c r="G47" s="5"/>
      <c r="H47" s="5"/>
      <c r="I47" s="5"/>
      <c r="J47" s="5"/>
      <c r="K47" s="5"/>
    </row>
    <row r="48" spans="2:12" ht="15.75" thickBot="1" x14ac:dyDescent="0.3">
      <c r="B48" s="1124"/>
      <c r="C48" s="2"/>
      <c r="D48" s="39" t="s">
        <v>516</v>
      </c>
      <c r="E48" s="516" t="s">
        <v>1657</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119" t="s">
        <v>517</v>
      </c>
      <c r="C50" s="1120"/>
      <c r="D50" s="1120"/>
      <c r="E50" s="1121"/>
      <c r="F50" s="5"/>
      <c r="G50" s="5"/>
      <c r="H50" s="5"/>
      <c r="I50" s="5"/>
      <c r="J50" s="5"/>
      <c r="K50" s="5"/>
    </row>
    <row r="51" spans="2:11" ht="15.75" thickBot="1" x14ac:dyDescent="0.3">
      <c r="B51" s="1122">
        <v>1</v>
      </c>
      <c r="C51" s="92"/>
      <c r="D51" s="47" t="s">
        <v>514</v>
      </c>
      <c r="E51" s="212" t="s">
        <v>518</v>
      </c>
      <c r="F51" s="5"/>
      <c r="G51" s="5"/>
      <c r="H51" s="5"/>
      <c r="I51" s="5"/>
      <c r="J51" s="5"/>
      <c r="K51" s="5"/>
    </row>
    <row r="52" spans="2:11" ht="15.75" thickBot="1" x14ac:dyDescent="0.3">
      <c r="B52" s="1123"/>
      <c r="C52" s="92"/>
      <c r="D52" s="39" t="s">
        <v>7</v>
      </c>
      <c r="E52" s="212" t="s">
        <v>519</v>
      </c>
      <c r="F52" s="5"/>
      <c r="G52" s="5"/>
      <c r="H52" s="5"/>
      <c r="I52" s="5"/>
      <c r="J52" s="5"/>
      <c r="K52" s="5"/>
    </row>
    <row r="53" spans="2:11" ht="15.75" thickBot="1" x14ac:dyDescent="0.3">
      <c r="B53" s="1123"/>
      <c r="C53" s="92"/>
      <c r="D53" s="39" t="s">
        <v>515</v>
      </c>
      <c r="E53" s="232"/>
      <c r="F53" s="5"/>
      <c r="G53" s="5"/>
      <c r="H53" s="5"/>
      <c r="I53" s="5"/>
      <c r="J53" s="5"/>
      <c r="K53" s="5"/>
    </row>
    <row r="54" spans="2:11" ht="15.75" thickBot="1" x14ac:dyDescent="0.3">
      <c r="B54" s="1123"/>
      <c r="C54" s="92"/>
      <c r="D54" s="39" t="s">
        <v>9</v>
      </c>
      <c r="E54" s="232"/>
      <c r="F54" s="5"/>
      <c r="G54" s="5"/>
      <c r="H54" s="5"/>
      <c r="I54" s="5"/>
      <c r="J54" s="5"/>
      <c r="K54" s="5"/>
    </row>
    <row r="55" spans="2:11" ht="15.75" thickBot="1" x14ac:dyDescent="0.3">
      <c r="B55" s="1123"/>
      <c r="C55" s="92"/>
      <c r="D55" s="39" t="s">
        <v>11</v>
      </c>
      <c r="E55" s="232"/>
      <c r="F55" s="5"/>
      <c r="G55" s="5"/>
      <c r="H55" s="5"/>
      <c r="I55" s="5"/>
      <c r="J55" s="5"/>
      <c r="K55" s="5"/>
    </row>
    <row r="56" spans="2:11" ht="15.75" thickBot="1" x14ac:dyDescent="0.3">
      <c r="B56" s="1123"/>
      <c r="C56" s="92"/>
      <c r="D56" s="39" t="s">
        <v>13</v>
      </c>
      <c r="E56" s="232"/>
      <c r="F56" s="5"/>
      <c r="G56" s="5"/>
      <c r="H56" s="5"/>
      <c r="I56" s="5"/>
      <c r="J56" s="5"/>
      <c r="K56" s="5"/>
    </row>
    <row r="57" spans="2:11" ht="15.75" thickBot="1" x14ac:dyDescent="0.3">
      <c r="B57" s="1124"/>
      <c r="C57" s="2"/>
      <c r="D57" s="39" t="s">
        <v>516</v>
      </c>
      <c r="E57" s="232"/>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520</v>
      </c>
      <c r="C59" s="118"/>
      <c r="D59" s="118"/>
      <c r="E59" s="119"/>
      <c r="G59" s="5"/>
      <c r="H59" s="5"/>
      <c r="I59" s="5"/>
      <c r="J59" s="5"/>
      <c r="K59" s="5"/>
    </row>
    <row r="60" spans="2:11" ht="24.75" thickBot="1" x14ac:dyDescent="0.3">
      <c r="B60" s="46" t="s">
        <v>521</v>
      </c>
      <c r="C60" s="39" t="s">
        <v>522</v>
      </c>
      <c r="D60" s="39" t="s">
        <v>523</v>
      </c>
      <c r="E60" s="39" t="s">
        <v>524</v>
      </c>
      <c r="F60" s="5"/>
      <c r="G60" s="5"/>
      <c r="H60" s="5"/>
      <c r="I60" s="5"/>
      <c r="J60" s="5"/>
    </row>
    <row r="61" spans="2:11" ht="72.75" thickBot="1" x14ac:dyDescent="0.3">
      <c r="B61" s="48">
        <v>42401</v>
      </c>
      <c r="C61" s="39">
        <v>0.01</v>
      </c>
      <c r="D61" s="49" t="s">
        <v>1035</v>
      </c>
      <c r="E61" s="39"/>
      <c r="F61" s="5"/>
      <c r="G61" s="5"/>
      <c r="H61" s="5"/>
      <c r="I61" s="5"/>
      <c r="J61" s="5"/>
    </row>
    <row r="62" spans="2:11" ht="15.75" thickBot="1" x14ac:dyDescent="0.3">
      <c r="B62" s="3"/>
      <c r="C62" s="93"/>
      <c r="D62" s="5"/>
      <c r="E62" s="5"/>
      <c r="F62" s="5"/>
      <c r="G62" s="5"/>
      <c r="H62" s="5"/>
      <c r="I62" s="5"/>
      <c r="J62" s="5"/>
      <c r="K62" s="5"/>
    </row>
    <row r="63" spans="2:11" x14ac:dyDescent="0.25">
      <c r="B63" s="127" t="s">
        <v>428</v>
      </c>
      <c r="C63" s="94"/>
      <c r="D63" s="5"/>
      <c r="E63" s="5"/>
      <c r="F63" s="5"/>
      <c r="G63" s="5"/>
      <c r="H63" s="5"/>
      <c r="I63" s="5"/>
      <c r="J63" s="5"/>
      <c r="K63" s="5"/>
    </row>
    <row r="64" spans="2:11" ht="81" customHeight="1" x14ac:dyDescent="0.25">
      <c r="B64" s="1252" t="s">
        <v>1036</v>
      </c>
      <c r="C64" s="1253"/>
      <c r="D64" s="1254"/>
      <c r="E64" s="5"/>
      <c r="F64" s="5"/>
      <c r="G64" s="5"/>
      <c r="H64" s="5"/>
      <c r="I64" s="5"/>
      <c r="J64" s="5"/>
      <c r="K64" s="5"/>
    </row>
    <row r="65" spans="2:11" x14ac:dyDescent="0.25">
      <c r="B65" s="1255"/>
      <c r="C65" s="1256"/>
      <c r="D65" s="1257"/>
      <c r="E65" s="5"/>
      <c r="F65" s="5"/>
      <c r="G65" s="5"/>
      <c r="H65" s="5"/>
      <c r="I65" s="5"/>
      <c r="J65" s="5"/>
      <c r="K65" s="5"/>
    </row>
    <row r="66" spans="2:11" x14ac:dyDescent="0.25">
      <c r="B66" s="1"/>
      <c r="C66" s="74"/>
      <c r="D66" s="5"/>
      <c r="E66" s="5"/>
      <c r="F66" s="5"/>
      <c r="G66" s="5"/>
      <c r="H66" s="5"/>
      <c r="I66" s="5"/>
      <c r="J66" s="5"/>
      <c r="K66" s="5"/>
    </row>
    <row r="67" spans="2:11" ht="15.75" thickBot="1" x14ac:dyDescent="0.3">
      <c r="B67" s="5"/>
      <c r="D67" s="5"/>
      <c r="E67" s="5"/>
      <c r="F67" s="5"/>
      <c r="G67" s="5"/>
      <c r="H67" s="5"/>
      <c r="I67" s="5"/>
      <c r="J67" s="5"/>
      <c r="K67" s="5"/>
    </row>
    <row r="68" spans="2:11" ht="24.75" thickBot="1" x14ac:dyDescent="0.3">
      <c r="B68" s="50" t="s">
        <v>968</v>
      </c>
      <c r="C68" s="95"/>
      <c r="D68" s="5"/>
      <c r="E68" s="5"/>
      <c r="F68" s="5"/>
      <c r="G68" s="5"/>
      <c r="H68" s="5"/>
      <c r="I68" s="5"/>
      <c r="J68" s="5"/>
      <c r="K68" s="5"/>
    </row>
    <row r="69" spans="2:11" ht="15.75" thickBot="1" x14ac:dyDescent="0.3">
      <c r="B69" s="36"/>
      <c r="C69" s="86"/>
      <c r="D69" s="5"/>
      <c r="E69" s="5"/>
      <c r="F69" s="5"/>
      <c r="G69" s="5"/>
      <c r="H69" s="5"/>
      <c r="I69" s="5"/>
      <c r="J69" s="5"/>
      <c r="K69" s="5"/>
    </row>
    <row r="70" spans="2:11" ht="84.75" thickBot="1" x14ac:dyDescent="0.3">
      <c r="B70" s="51" t="s">
        <v>527</v>
      </c>
      <c r="C70" s="96"/>
      <c r="D70" s="42" t="s">
        <v>1037</v>
      </c>
      <c r="E70" s="5"/>
      <c r="F70" s="5"/>
      <c r="G70" s="5"/>
      <c r="H70" s="5"/>
      <c r="I70" s="5"/>
      <c r="J70" s="5"/>
      <c r="K70" s="5"/>
    </row>
    <row r="71" spans="2:11" x14ac:dyDescent="0.25">
      <c r="B71" s="1122" t="s">
        <v>529</v>
      </c>
      <c r="C71" s="92"/>
      <c r="D71" s="52" t="s">
        <v>530</v>
      </c>
      <c r="E71" s="5"/>
      <c r="F71" s="5"/>
      <c r="G71" s="5"/>
      <c r="H71" s="5"/>
      <c r="I71" s="5"/>
      <c r="J71" s="5"/>
      <c r="K71" s="5"/>
    </row>
    <row r="72" spans="2:11" ht="120" x14ac:dyDescent="0.25">
      <c r="B72" s="1123"/>
      <c r="C72" s="92"/>
      <c r="D72" s="45" t="s">
        <v>1038</v>
      </c>
      <c r="E72" s="5"/>
      <c r="F72" s="5"/>
      <c r="G72" s="5"/>
      <c r="H72" s="5"/>
      <c r="I72" s="5"/>
      <c r="J72" s="5"/>
      <c r="K72" s="5"/>
    </row>
    <row r="73" spans="2:11" x14ac:dyDescent="0.25">
      <c r="B73" s="1123"/>
      <c r="C73" s="92"/>
      <c r="D73" s="52" t="s">
        <v>533</v>
      </c>
      <c r="E73" s="5"/>
      <c r="F73" s="5"/>
      <c r="G73" s="5"/>
      <c r="H73" s="5"/>
      <c r="I73" s="5"/>
      <c r="J73" s="5"/>
      <c r="K73" s="5"/>
    </row>
    <row r="74" spans="2:11" x14ac:dyDescent="0.25">
      <c r="B74" s="1123"/>
      <c r="C74" s="92"/>
      <c r="D74" s="45" t="s">
        <v>638</v>
      </c>
      <c r="E74" s="5"/>
      <c r="F74" s="5"/>
      <c r="G74" s="5"/>
      <c r="H74" s="5"/>
      <c r="I74" s="5"/>
      <c r="J74" s="5"/>
      <c r="K74" s="5"/>
    </row>
    <row r="75" spans="2:11" ht="24" x14ac:dyDescent="0.25">
      <c r="B75" s="1123"/>
      <c r="C75" s="92"/>
      <c r="D75" s="45" t="s">
        <v>1039</v>
      </c>
      <c r="E75" s="5"/>
      <c r="F75" s="5"/>
      <c r="G75" s="5"/>
      <c r="H75" s="5"/>
      <c r="I75" s="5"/>
      <c r="J75" s="5"/>
      <c r="K75" s="5"/>
    </row>
    <row r="76" spans="2:11" x14ac:dyDescent="0.25">
      <c r="B76" s="1123"/>
      <c r="C76" s="92"/>
      <c r="D76" s="45" t="s">
        <v>1040</v>
      </c>
      <c r="E76" s="5"/>
      <c r="F76" s="5"/>
      <c r="G76" s="5"/>
      <c r="H76" s="5"/>
      <c r="I76" s="5"/>
      <c r="J76" s="5"/>
      <c r="K76" s="5"/>
    </row>
    <row r="77" spans="2:11" ht="24" x14ac:dyDescent="0.25">
      <c r="B77" s="1123"/>
      <c r="C77" s="92"/>
      <c r="D77" s="45" t="s">
        <v>1041</v>
      </c>
      <c r="E77" s="5"/>
      <c r="F77" s="5"/>
      <c r="G77" s="5"/>
      <c r="H77" s="5"/>
      <c r="I77" s="5"/>
      <c r="J77" s="5"/>
      <c r="K77" s="5"/>
    </row>
    <row r="78" spans="2:11" ht="24" x14ac:dyDescent="0.25">
      <c r="B78" s="1123"/>
      <c r="C78" s="92"/>
      <c r="D78" s="45" t="s">
        <v>1042</v>
      </c>
      <c r="E78" s="5"/>
      <c r="F78" s="5"/>
      <c r="G78" s="5"/>
      <c r="H78" s="5"/>
      <c r="I78" s="5"/>
      <c r="J78" s="5"/>
      <c r="K78" s="5"/>
    </row>
    <row r="79" spans="2:11" ht="24" x14ac:dyDescent="0.25">
      <c r="B79" s="1123"/>
      <c r="C79" s="92"/>
      <c r="D79" s="45" t="s">
        <v>1043</v>
      </c>
      <c r="E79" s="5"/>
      <c r="F79" s="5"/>
      <c r="G79" s="5"/>
      <c r="H79" s="5"/>
      <c r="I79" s="5"/>
      <c r="J79" s="5"/>
      <c r="K79" s="5"/>
    </row>
    <row r="80" spans="2:11" x14ac:dyDescent="0.25">
      <c r="B80" s="1123"/>
      <c r="C80" s="92"/>
      <c r="D80" s="52" t="s">
        <v>758</v>
      </c>
      <c r="E80" s="5"/>
      <c r="F80" s="5"/>
      <c r="G80" s="5"/>
      <c r="H80" s="5"/>
      <c r="I80" s="5"/>
      <c r="J80" s="5"/>
      <c r="K80" s="5"/>
    </row>
    <row r="81" spans="2:11" ht="36" x14ac:dyDescent="0.25">
      <c r="B81" s="1123"/>
      <c r="C81" s="92"/>
      <c r="D81" s="45" t="s">
        <v>855</v>
      </c>
      <c r="E81" s="5"/>
      <c r="F81" s="5"/>
      <c r="G81" s="5"/>
      <c r="H81" s="5"/>
      <c r="I81" s="5"/>
      <c r="J81" s="5"/>
      <c r="K81" s="5"/>
    </row>
    <row r="82" spans="2:11" ht="36" x14ac:dyDescent="0.25">
      <c r="B82" s="1123"/>
      <c r="C82" s="92"/>
      <c r="D82" s="45" t="s">
        <v>1044</v>
      </c>
      <c r="E82" s="5"/>
      <c r="F82" s="5"/>
      <c r="G82" s="5"/>
      <c r="H82" s="5"/>
      <c r="I82" s="5"/>
      <c r="J82" s="5"/>
      <c r="K82" s="5"/>
    </row>
    <row r="83" spans="2:11" ht="84.75" thickBot="1" x14ac:dyDescent="0.3">
      <c r="B83" s="1124"/>
      <c r="C83" s="2"/>
      <c r="D83" s="39" t="s">
        <v>1045</v>
      </c>
      <c r="E83" s="5"/>
      <c r="F83" s="5"/>
      <c r="G83" s="5"/>
      <c r="H83" s="5"/>
      <c r="I83" s="5"/>
      <c r="J83" s="5"/>
      <c r="K83" s="5"/>
    </row>
    <row r="84" spans="2:11" ht="24.75" thickBot="1" x14ac:dyDescent="0.3">
      <c r="B84" s="46" t="s">
        <v>542</v>
      </c>
      <c r="C84" s="2"/>
      <c r="D84" s="39"/>
      <c r="E84" s="5"/>
      <c r="F84" s="5"/>
      <c r="G84" s="5"/>
      <c r="H84" s="5"/>
      <c r="I84" s="5"/>
      <c r="J84" s="5"/>
      <c r="K84" s="5"/>
    </row>
    <row r="85" spans="2:11" ht="84" x14ac:dyDescent="0.25">
      <c r="B85" s="1122" t="s">
        <v>543</v>
      </c>
      <c r="C85" s="92"/>
      <c r="D85" s="45" t="s">
        <v>1046</v>
      </c>
      <c r="E85" s="5"/>
      <c r="F85" s="5"/>
      <c r="G85" s="5"/>
      <c r="H85" s="5"/>
      <c r="I85" s="5"/>
      <c r="J85" s="5"/>
      <c r="K85" s="5"/>
    </row>
    <row r="86" spans="2:11" ht="96" x14ac:dyDescent="0.25">
      <c r="B86" s="1123"/>
      <c r="C86" s="92"/>
      <c r="D86" s="45" t="s">
        <v>1047</v>
      </c>
      <c r="E86" s="5"/>
      <c r="F86" s="5"/>
      <c r="G86" s="5"/>
      <c r="H86" s="5"/>
      <c r="I86" s="5"/>
      <c r="J86" s="5"/>
      <c r="K86" s="5"/>
    </row>
    <row r="87" spans="2:11" ht="132" x14ac:dyDescent="0.25">
      <c r="B87" s="1123"/>
      <c r="C87" s="92"/>
      <c r="D87" s="45" t="s">
        <v>1048</v>
      </c>
      <c r="E87" s="5"/>
      <c r="F87" s="5"/>
      <c r="G87" s="5"/>
      <c r="H87" s="5"/>
      <c r="I87" s="5"/>
      <c r="J87" s="5"/>
      <c r="K87" s="5"/>
    </row>
    <row r="88" spans="2:11" ht="144.75" thickBot="1" x14ac:dyDescent="0.3">
      <c r="B88" s="1124"/>
      <c r="C88" s="2"/>
      <c r="D88" s="39" t="s">
        <v>1049</v>
      </c>
      <c r="E88" s="5"/>
      <c r="F88" s="5"/>
      <c r="G88" s="5"/>
      <c r="H88" s="5"/>
      <c r="I88" s="5"/>
      <c r="J88" s="5"/>
      <c r="K88" s="5"/>
    </row>
    <row r="89" spans="2:11" ht="24" x14ac:dyDescent="0.25">
      <c r="B89" s="1122" t="s">
        <v>560</v>
      </c>
      <c r="C89" s="92"/>
      <c r="D89" s="52" t="s">
        <v>133</v>
      </c>
      <c r="E89" s="5"/>
      <c r="F89" s="5"/>
      <c r="G89" s="5"/>
      <c r="H89" s="5"/>
      <c r="I89" s="5"/>
      <c r="J89" s="5"/>
      <c r="K89" s="5"/>
    </row>
    <row r="90" spans="2:11" x14ac:dyDescent="0.25">
      <c r="B90" s="1123"/>
      <c r="C90" s="92"/>
      <c r="D90" s="45" t="s">
        <v>1019</v>
      </c>
      <c r="E90" s="5"/>
      <c r="F90" s="5"/>
      <c r="G90" s="5"/>
      <c r="H90" s="5"/>
      <c r="I90" s="5"/>
      <c r="J90" s="5"/>
      <c r="K90" s="5"/>
    </row>
    <row r="91" spans="2:11" x14ac:dyDescent="0.25">
      <c r="B91" s="1123"/>
      <c r="C91" s="92"/>
      <c r="D91" s="45" t="s">
        <v>561</v>
      </c>
      <c r="E91" s="5"/>
      <c r="F91" s="5"/>
      <c r="G91" s="5"/>
      <c r="H91" s="5"/>
      <c r="I91" s="5"/>
      <c r="J91" s="5"/>
      <c r="K91" s="5"/>
    </row>
    <row r="92" spans="2:11" ht="37.5" x14ac:dyDescent="0.25">
      <c r="B92" s="1123"/>
      <c r="C92" s="92"/>
      <c r="D92" s="45" t="s">
        <v>1050</v>
      </c>
      <c r="E92" s="5"/>
      <c r="F92" s="5"/>
      <c r="G92" s="5"/>
      <c r="H92" s="5"/>
      <c r="I92" s="5"/>
      <c r="J92" s="5"/>
      <c r="K92" s="5"/>
    </row>
    <row r="93" spans="2:11" ht="37.5" x14ac:dyDescent="0.25">
      <c r="B93" s="1123"/>
      <c r="C93" s="92"/>
      <c r="D93" s="45" t="s">
        <v>1051</v>
      </c>
      <c r="E93" s="5"/>
      <c r="F93" s="5"/>
      <c r="G93" s="5"/>
      <c r="H93" s="5"/>
      <c r="I93" s="5"/>
      <c r="J93" s="5"/>
      <c r="K93" s="5"/>
    </row>
    <row r="94" spans="2:11" ht="37.5" x14ac:dyDescent="0.25">
      <c r="B94" s="1123"/>
      <c r="C94" s="92"/>
      <c r="D94" s="45" t="s">
        <v>1052</v>
      </c>
      <c r="E94" s="5"/>
      <c r="F94" s="5"/>
      <c r="G94" s="5"/>
      <c r="H94" s="5"/>
      <c r="I94" s="5"/>
      <c r="J94" s="5"/>
      <c r="K94" s="5"/>
    </row>
    <row r="95" spans="2:11" ht="84" x14ac:dyDescent="0.25">
      <c r="B95" s="1123"/>
      <c r="C95" s="92"/>
      <c r="D95" s="53" t="s">
        <v>728</v>
      </c>
      <c r="E95" s="5"/>
      <c r="F95" s="5"/>
      <c r="G95" s="5"/>
      <c r="H95" s="5"/>
      <c r="I95" s="5"/>
      <c r="J95" s="5"/>
      <c r="K95" s="5"/>
    </row>
    <row r="96" spans="2:11" x14ac:dyDescent="0.25">
      <c r="B96" s="1123"/>
      <c r="C96" s="92"/>
      <c r="D96" s="52" t="s">
        <v>702</v>
      </c>
      <c r="E96" s="5"/>
      <c r="F96" s="5"/>
      <c r="G96" s="5"/>
      <c r="H96" s="5"/>
      <c r="I96" s="5"/>
      <c r="J96" s="5"/>
      <c r="K96" s="5"/>
    </row>
    <row r="97" spans="2:11" ht="24" x14ac:dyDescent="0.25">
      <c r="B97" s="1123"/>
      <c r="C97" s="92"/>
      <c r="D97" s="52" t="s">
        <v>1053</v>
      </c>
      <c r="E97" s="5"/>
      <c r="F97" s="5"/>
      <c r="G97" s="5"/>
      <c r="H97" s="5"/>
      <c r="I97" s="5"/>
      <c r="J97" s="5"/>
      <c r="K97" s="5"/>
    </row>
    <row r="98" spans="2:11" x14ac:dyDescent="0.25">
      <c r="B98" s="1123"/>
      <c r="C98" s="92"/>
      <c r="D98" s="15"/>
      <c r="E98" s="5"/>
      <c r="F98" s="5"/>
      <c r="G98" s="5"/>
      <c r="H98" s="5"/>
      <c r="I98" s="5"/>
      <c r="J98" s="5"/>
      <c r="K98" s="5"/>
    </row>
    <row r="99" spans="2:11" x14ac:dyDescent="0.25">
      <c r="B99" s="1123"/>
      <c r="C99" s="92"/>
      <c r="D99" s="45" t="s">
        <v>561</v>
      </c>
      <c r="E99" s="5"/>
      <c r="F99" s="5"/>
      <c r="G99" s="5"/>
      <c r="H99" s="5"/>
      <c r="I99" s="5"/>
      <c r="J99" s="5"/>
      <c r="K99" s="5"/>
    </row>
    <row r="100" spans="2:11" ht="49.5" x14ac:dyDescent="0.25">
      <c r="B100" s="1123"/>
      <c r="C100" s="92"/>
      <c r="D100" s="45" t="s">
        <v>1054</v>
      </c>
      <c r="E100" s="5"/>
      <c r="F100" s="5"/>
      <c r="G100" s="5"/>
      <c r="H100" s="5"/>
      <c r="I100" s="5"/>
      <c r="J100" s="5"/>
      <c r="K100" s="5"/>
    </row>
    <row r="101" spans="2:11" ht="50.25" thickBot="1" x14ac:dyDescent="0.3">
      <c r="B101" s="1124"/>
      <c r="C101" s="2"/>
      <c r="D101" s="39" t="s">
        <v>1055</v>
      </c>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38">
    <mergeCell ref="A1:P1"/>
    <mergeCell ref="A2:P2"/>
    <mergeCell ref="A3:P3"/>
    <mergeCell ref="A4:D4"/>
    <mergeCell ref="A5:P5"/>
    <mergeCell ref="D23:L23"/>
    <mergeCell ref="D24:L24"/>
    <mergeCell ref="D25:L25"/>
    <mergeCell ref="K16:K17"/>
    <mergeCell ref="C26:C27"/>
    <mergeCell ref="D26:D27"/>
    <mergeCell ref="E26:E27"/>
    <mergeCell ref="F26:F27"/>
    <mergeCell ref="G26:G27"/>
    <mergeCell ref="J26:J27"/>
    <mergeCell ref="H16:J16"/>
    <mergeCell ref="L26:L27"/>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B10:D10"/>
    <mergeCell ref="F10:S10"/>
    <mergeCell ref="F11:S11"/>
    <mergeCell ref="E12:R12"/>
    <mergeCell ref="E13:R13"/>
  </mergeCells>
  <conditionalFormatting sqref="F10">
    <cfRule type="notContainsBlanks" dxfId="73" priority="5">
      <formula>LEN(TRIM(F10))&gt;0</formula>
    </cfRule>
  </conditionalFormatting>
  <conditionalFormatting sqref="F11:S11">
    <cfRule type="expression" dxfId="72" priority="3">
      <formula>E11="NO SE REPORTA"</formula>
    </cfRule>
    <cfRule type="expression" dxfId="71" priority="4">
      <formula>E10="NO APLICA"</formula>
    </cfRule>
  </conditionalFormatting>
  <conditionalFormatting sqref="E12:R12">
    <cfRule type="expression" dxfId="7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H18:I20 E18:F20">
      <formula1>0</formula1>
    </dataValidation>
    <dataValidation type="whole" operator="greaterThanOrEqual" allowBlank="1" showInputMessage="1" showErrorMessage="1" errorTitle="ERROR" error="Valor en PESOS (sin centavos)" sqref="H28:K36">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6" r:id="rId1"/>
  </hyperlinks>
  <pageMargins left="0.25" right="0.25" top="0.75" bottom="0.75" header="0.3" footer="0.3"/>
  <pageSetup paperSize="178" orientation="landscape" horizontalDpi="1200" verticalDpi="1200" r:id="rId2"/>
  <ignoredErrors>
    <ignoredError sqref="H37:K37" unlockedFormula="1"/>
  </ignoredError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U179"/>
  <sheetViews>
    <sheetView showGridLines="0" topLeftCell="A25" zoomScale="98" zoomScaleNormal="98" workbookViewId="0">
      <selection activeCell="H42" sqref="H42"/>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1" max="11"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134</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4"/>
      <c r="D7" s="5"/>
      <c r="E7" s="16"/>
      <c r="F7" s="5" t="s">
        <v>462</v>
      </c>
      <c r="G7" s="5"/>
      <c r="H7" s="5"/>
      <c r="I7" s="5"/>
      <c r="J7" s="5"/>
      <c r="K7" s="5"/>
    </row>
    <row r="8" spans="1:21" ht="15.75" thickBot="1" x14ac:dyDescent="0.3">
      <c r="B8" s="169" t="s">
        <v>463</v>
      </c>
      <c r="C8" s="205">
        <v>2021</v>
      </c>
      <c r="D8" s="296">
        <f>IF(E10="NO APLICA","NO APLICA",IF(E11="NO SE REPORTA","SIN INFORMACION",+F22))</f>
        <v>1.3866666666666667</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6" t="s">
        <v>1673</v>
      </c>
      <c r="G11" s="1146"/>
      <c r="H11" s="1146"/>
      <c r="I11" s="1146"/>
      <c r="J11" s="1146"/>
      <c r="K11" s="1146"/>
      <c r="L11" s="1146"/>
      <c r="M11" s="1146"/>
      <c r="N11" s="1146"/>
      <c r="O11" s="1146"/>
      <c r="P11" s="1146"/>
      <c r="Q11" s="1146"/>
      <c r="R11" s="1146"/>
      <c r="S11" s="1146"/>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1673</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t="s">
        <v>1685</v>
      </c>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6" customHeight="1" thickTop="1" thickBot="1" x14ac:dyDescent="0.3">
      <c r="B15" s="1214" t="s">
        <v>470</v>
      </c>
      <c r="C15" s="87"/>
      <c r="D15" s="1104" t="s">
        <v>775</v>
      </c>
      <c r="E15" s="1105"/>
      <c r="F15" s="1105"/>
      <c r="G15" s="1105"/>
      <c r="H15" s="1105"/>
      <c r="I15" s="1105"/>
      <c r="J15" s="1105"/>
      <c r="K15" s="1106"/>
    </row>
    <row r="16" spans="1:21" ht="15.75" thickBot="1" x14ac:dyDescent="0.3">
      <c r="B16" s="1215"/>
      <c r="C16" s="92"/>
      <c r="D16" s="42" t="s">
        <v>601</v>
      </c>
      <c r="E16" s="255" t="s">
        <v>494</v>
      </c>
      <c r="F16" s="255" t="s">
        <v>495</v>
      </c>
      <c r="G16" s="255" t="s">
        <v>496</v>
      </c>
      <c r="H16" s="520" t="s">
        <v>497</v>
      </c>
      <c r="I16" s="295"/>
      <c r="J16" s="5"/>
      <c r="K16" s="20"/>
    </row>
    <row r="17" spans="2:11" ht="36.75" thickBot="1" x14ac:dyDescent="0.3">
      <c r="B17" s="1215"/>
      <c r="C17" s="92"/>
      <c r="D17" s="39" t="s">
        <v>1056</v>
      </c>
      <c r="E17" s="511">
        <v>67</v>
      </c>
      <c r="F17" s="511">
        <v>300</v>
      </c>
      <c r="G17" s="511"/>
      <c r="H17" s="511"/>
      <c r="I17" s="295"/>
      <c r="J17" s="5"/>
      <c r="K17" s="20"/>
    </row>
    <row r="18" spans="2:11" ht="24.75" thickBot="1" x14ac:dyDescent="0.3">
      <c r="B18" s="1215"/>
      <c r="C18" s="92"/>
      <c r="D18" s="39" t="s">
        <v>1057</v>
      </c>
      <c r="E18" s="511">
        <v>67</v>
      </c>
      <c r="F18" s="511">
        <v>416</v>
      </c>
      <c r="G18" s="511"/>
      <c r="H18" s="753"/>
      <c r="I18" s="295"/>
      <c r="J18" s="5"/>
      <c r="K18" s="20"/>
    </row>
    <row r="19" spans="2:11" ht="15.75" thickBot="1" x14ac:dyDescent="0.3">
      <c r="B19" s="1215"/>
      <c r="C19" s="92"/>
      <c r="D19" s="39" t="s">
        <v>1058</v>
      </c>
      <c r="E19" s="511"/>
      <c r="F19" s="511"/>
      <c r="G19" s="511"/>
      <c r="H19" s="753"/>
      <c r="I19" s="295"/>
      <c r="J19" s="5"/>
      <c r="K19" s="20"/>
    </row>
    <row r="20" spans="2:11" ht="15.75" thickBot="1" x14ac:dyDescent="0.3">
      <c r="B20" s="1215"/>
      <c r="C20" s="92"/>
      <c r="D20" s="39" t="s">
        <v>1059</v>
      </c>
      <c r="E20" s="511"/>
      <c r="F20" s="511"/>
      <c r="G20" s="511"/>
      <c r="H20" s="753"/>
      <c r="I20" s="295"/>
      <c r="J20" s="5"/>
      <c r="K20" s="20"/>
    </row>
    <row r="21" spans="2:11" ht="15.75" thickBot="1" x14ac:dyDescent="0.3">
      <c r="B21" s="1215"/>
      <c r="C21" s="92"/>
      <c r="D21" s="39" t="s">
        <v>602</v>
      </c>
      <c r="E21" s="562">
        <f>SUM(E18:E20)</f>
        <v>67</v>
      </c>
      <c r="F21" s="562">
        <f>SUM(F18:F20)</f>
        <v>416</v>
      </c>
      <c r="G21" s="562">
        <f>SUM(G18:G20)</f>
        <v>0</v>
      </c>
      <c r="H21" s="562">
        <f>SUM(H18:H20)</f>
        <v>0</v>
      </c>
      <c r="I21" s="295"/>
      <c r="J21" s="5"/>
      <c r="K21" s="20"/>
    </row>
    <row r="22" spans="2:11" ht="36.75" thickBot="1" x14ac:dyDescent="0.3">
      <c r="B22" s="1215"/>
      <c r="C22" s="99"/>
      <c r="D22" s="51" t="s">
        <v>134</v>
      </c>
      <c r="E22" s="754">
        <f>+E21/E17</f>
        <v>1</v>
      </c>
      <c r="F22" s="754">
        <f>+F21/F17</f>
        <v>1.3866666666666667</v>
      </c>
      <c r="G22" s="754" t="e">
        <f>+G21/G17</f>
        <v>#DIV/0!</v>
      </c>
      <c r="H22" s="754" t="e">
        <f>+H21/H17</f>
        <v>#DIV/0!</v>
      </c>
      <c r="I22" s="295"/>
      <c r="J22" s="5"/>
      <c r="K22" s="20"/>
    </row>
    <row r="23" spans="2:11" x14ac:dyDescent="0.25">
      <c r="B23" s="1215"/>
      <c r="C23" s="90"/>
      <c r="D23" s="1107" t="s">
        <v>702</v>
      </c>
      <c r="E23" s="1108"/>
      <c r="F23" s="1108"/>
      <c r="G23" s="1108"/>
      <c r="H23" s="1108"/>
      <c r="I23" s="1108"/>
      <c r="J23" s="1108"/>
      <c r="K23" s="1109"/>
    </row>
    <row r="24" spans="2:11" x14ac:dyDescent="0.25">
      <c r="B24" s="1215"/>
      <c r="C24" s="90"/>
      <c r="D24" s="1199" t="s">
        <v>1060</v>
      </c>
      <c r="E24" s="1200"/>
      <c r="F24" s="1200"/>
      <c r="G24" s="1200"/>
      <c r="H24" s="1200"/>
      <c r="I24" s="1200"/>
      <c r="J24" s="1200"/>
      <c r="K24" s="1201"/>
    </row>
    <row r="25" spans="2:11" ht="15.75" thickBot="1" x14ac:dyDescent="0.3">
      <c r="B25" s="1215"/>
      <c r="C25" s="90"/>
      <c r="D25" s="1134" t="s">
        <v>782</v>
      </c>
      <c r="E25" s="1135"/>
      <c r="F25" s="1135"/>
      <c r="G25" s="1135"/>
      <c r="H25" s="1135"/>
      <c r="I25" s="1135"/>
      <c r="J25" s="1135"/>
      <c r="K25" s="1136"/>
    </row>
    <row r="26" spans="2:11" ht="68.25" thickBot="1" x14ac:dyDescent="0.3">
      <c r="B26" s="211"/>
      <c r="C26" s="96" t="s">
        <v>424</v>
      </c>
      <c r="D26" s="65" t="s">
        <v>704</v>
      </c>
      <c r="E26" s="65" t="s">
        <v>1061</v>
      </c>
      <c r="F26" s="65" t="s">
        <v>1062</v>
      </c>
      <c r="G26" s="65" t="s">
        <v>785</v>
      </c>
      <c r="H26" s="65" t="s">
        <v>786</v>
      </c>
      <c r="I26" s="65" t="s">
        <v>708</v>
      </c>
      <c r="J26" s="65" t="s">
        <v>709</v>
      </c>
      <c r="K26" s="65" t="s">
        <v>428</v>
      </c>
    </row>
    <row r="27" spans="2:11" ht="24.75" thickBot="1" x14ac:dyDescent="0.3">
      <c r="B27" s="211"/>
      <c r="C27" s="2">
        <v>1</v>
      </c>
      <c r="D27" s="573" t="s">
        <v>2014</v>
      </c>
      <c r="E27" s="755" t="s">
        <v>2016</v>
      </c>
      <c r="F27" s="581">
        <v>357</v>
      </c>
      <c r="G27" s="581">
        <f>248+575</f>
        <v>823</v>
      </c>
      <c r="H27" s="581">
        <f>+G27</f>
        <v>823</v>
      </c>
      <c r="I27" s="581">
        <f>78+499</f>
        <v>577</v>
      </c>
      <c r="J27" s="581">
        <v>138</v>
      </c>
      <c r="K27" s="578"/>
    </row>
    <row r="28" spans="2:11" ht="24.75" thickBot="1" x14ac:dyDescent="0.3">
      <c r="B28" s="211"/>
      <c r="C28" s="2">
        <v>2</v>
      </c>
      <c r="D28" s="573" t="s">
        <v>2015</v>
      </c>
      <c r="E28" s="755" t="s">
        <v>2016</v>
      </c>
      <c r="F28" s="581">
        <v>59</v>
      </c>
      <c r="G28" s="581">
        <v>324</v>
      </c>
      <c r="H28" s="581">
        <v>324</v>
      </c>
      <c r="I28" s="581">
        <v>169</v>
      </c>
      <c r="J28" s="581">
        <v>112</v>
      </c>
      <c r="K28" s="578"/>
    </row>
    <row r="29" spans="2:11" ht="15.75" thickBot="1" x14ac:dyDescent="0.3">
      <c r="B29" s="211"/>
      <c r="C29" s="2">
        <v>3</v>
      </c>
      <c r="D29" s="573"/>
      <c r="E29" s="755"/>
      <c r="F29" s="581"/>
      <c r="G29" s="581"/>
      <c r="H29" s="581"/>
      <c r="I29" s="581"/>
      <c r="J29" s="581"/>
      <c r="K29" s="202"/>
    </row>
    <row r="30" spans="2:11" ht="15.75" thickBot="1" x14ac:dyDescent="0.3">
      <c r="B30" s="211"/>
      <c r="C30" s="2">
        <v>4</v>
      </c>
      <c r="D30" s="573"/>
      <c r="E30" s="573"/>
      <c r="F30" s="581"/>
      <c r="G30" s="581"/>
      <c r="H30" s="581"/>
      <c r="I30" s="581"/>
      <c r="J30" s="581"/>
      <c r="K30" s="202"/>
    </row>
    <row r="31" spans="2:11" ht="15.75" thickBot="1" x14ac:dyDescent="0.3">
      <c r="B31" s="211"/>
      <c r="C31" s="2">
        <v>5</v>
      </c>
      <c r="D31" s="573"/>
      <c r="E31" s="573"/>
      <c r="F31" s="581"/>
      <c r="G31" s="581"/>
      <c r="H31" s="581"/>
      <c r="I31" s="581"/>
      <c r="J31" s="581"/>
      <c r="K31" s="202"/>
    </row>
    <row r="32" spans="2:11" ht="15.75" thickBot="1" x14ac:dyDescent="0.3">
      <c r="B32" s="211"/>
      <c r="C32" s="2">
        <v>6</v>
      </c>
      <c r="D32" s="29"/>
      <c r="E32" s="29"/>
      <c r="F32" s="581"/>
      <c r="G32" s="581"/>
      <c r="H32" s="581"/>
      <c r="I32" s="581"/>
      <c r="J32" s="581"/>
      <c r="K32" s="202"/>
    </row>
    <row r="33" spans="2:11" ht="15.75" thickBot="1" x14ac:dyDescent="0.3">
      <c r="B33" s="46"/>
      <c r="C33" s="2"/>
      <c r="D33" s="39" t="s">
        <v>602</v>
      </c>
      <c r="E33" s="39"/>
      <c r="F33" s="510">
        <f>SUM(F27:F32)</f>
        <v>416</v>
      </c>
      <c r="G33" s="510">
        <f>SUM(G27:G32)</f>
        <v>1147</v>
      </c>
      <c r="H33" s="510">
        <f>SUM(H27:H32)</f>
        <v>1147</v>
      </c>
      <c r="I33" s="510">
        <f>SUM(I27:I32)</f>
        <v>746</v>
      </c>
      <c r="J33" s="510">
        <f>SUM(J27:J32)</f>
        <v>250</v>
      </c>
      <c r="K33" s="202"/>
    </row>
    <row r="34" spans="2:11" ht="24" customHeight="1" thickBot="1" x14ac:dyDescent="0.3">
      <c r="B34" s="71" t="s">
        <v>509</v>
      </c>
      <c r="C34" s="105"/>
      <c r="D34" s="1131" t="s">
        <v>1063</v>
      </c>
      <c r="E34" s="1132"/>
      <c r="F34" s="1132"/>
      <c r="G34" s="1132"/>
      <c r="H34" s="1132"/>
      <c r="I34" s="1132"/>
      <c r="J34" s="1132"/>
      <c r="K34" s="1133"/>
    </row>
    <row r="35" spans="2:11" ht="24" customHeight="1" thickBot="1" x14ac:dyDescent="0.3">
      <c r="B35" s="71" t="s">
        <v>511</v>
      </c>
      <c r="C35" s="105"/>
      <c r="D35" s="1131" t="s">
        <v>788</v>
      </c>
      <c r="E35" s="1132"/>
      <c r="F35" s="1132"/>
      <c r="G35" s="1132"/>
      <c r="H35" s="1132"/>
      <c r="I35" s="1132"/>
      <c r="J35" s="1132"/>
      <c r="K35" s="1133"/>
    </row>
    <row r="36" spans="2:11" ht="15.75" thickBot="1" x14ac:dyDescent="0.3">
      <c r="B36" s="1"/>
      <c r="C36" s="74"/>
      <c r="D36" s="5"/>
      <c r="E36" s="5"/>
      <c r="F36" s="5"/>
      <c r="G36" s="5"/>
      <c r="H36" s="5"/>
      <c r="I36" s="5"/>
      <c r="J36" s="5"/>
      <c r="K36" s="5"/>
    </row>
    <row r="37" spans="2:11" ht="24" customHeight="1" thickBot="1" x14ac:dyDescent="0.3">
      <c r="B37" s="1119" t="s">
        <v>513</v>
      </c>
      <c r="C37" s="1120"/>
      <c r="D37" s="1120"/>
      <c r="E37" s="1121"/>
      <c r="F37" s="5"/>
      <c r="G37" s="5"/>
      <c r="H37" s="5"/>
      <c r="I37" s="5"/>
      <c r="J37" s="5"/>
      <c r="K37" s="5"/>
    </row>
    <row r="38" spans="2:11" ht="15.75" thickBot="1" x14ac:dyDescent="0.3">
      <c r="B38" s="1122">
        <v>1</v>
      </c>
      <c r="C38" s="92"/>
      <c r="D38" s="47" t="s">
        <v>514</v>
      </c>
      <c r="E38" s="29" t="s">
        <v>1652</v>
      </c>
      <c r="F38" s="5"/>
      <c r="G38" s="5"/>
      <c r="H38" s="5"/>
      <c r="I38" s="5"/>
      <c r="J38" s="5"/>
      <c r="K38" s="5"/>
    </row>
    <row r="39" spans="2:11" ht="36.75" thickBot="1" x14ac:dyDescent="0.3">
      <c r="B39" s="1123"/>
      <c r="C39" s="92"/>
      <c r="D39" s="39" t="s">
        <v>7</v>
      </c>
      <c r="E39" s="516" t="s">
        <v>1653</v>
      </c>
      <c r="F39" s="5"/>
      <c r="G39" s="5"/>
      <c r="H39" s="5"/>
      <c r="I39" s="5"/>
      <c r="J39" s="5"/>
      <c r="K39" s="5"/>
    </row>
    <row r="40" spans="2:11" ht="15.75" thickBot="1" x14ac:dyDescent="0.3">
      <c r="B40" s="1123"/>
      <c r="C40" s="92"/>
      <c r="D40" s="39" t="s">
        <v>515</v>
      </c>
      <c r="E40" s="516" t="s">
        <v>2017</v>
      </c>
      <c r="F40" s="5"/>
      <c r="G40" s="5"/>
      <c r="H40" s="5"/>
      <c r="I40" s="5"/>
      <c r="J40" s="5"/>
      <c r="K40" s="5"/>
    </row>
    <row r="41" spans="2:11" ht="36.75" thickBot="1" x14ac:dyDescent="0.3">
      <c r="B41" s="1123"/>
      <c r="C41" s="92"/>
      <c r="D41" s="39" t="s">
        <v>9</v>
      </c>
      <c r="E41" s="516" t="s">
        <v>1653</v>
      </c>
      <c r="F41" s="5"/>
      <c r="G41" s="5"/>
      <c r="H41" s="5"/>
      <c r="I41" s="5"/>
      <c r="J41" s="5"/>
      <c r="K41" s="5"/>
    </row>
    <row r="42" spans="2:11" ht="30.75" thickBot="1" x14ac:dyDescent="0.3">
      <c r="B42" s="1123"/>
      <c r="C42" s="92"/>
      <c r="D42" s="39" t="s">
        <v>11</v>
      </c>
      <c r="E42" s="519" t="s">
        <v>1742</v>
      </c>
      <c r="F42" s="5"/>
      <c r="G42" s="5"/>
      <c r="H42" s="5"/>
      <c r="I42" s="5"/>
      <c r="J42" s="5"/>
      <c r="K42" s="5"/>
    </row>
    <row r="43" spans="2:11" ht="15.75" thickBot="1" x14ac:dyDescent="0.3">
      <c r="B43" s="1123"/>
      <c r="C43" s="92"/>
      <c r="D43" s="39" t="s">
        <v>13</v>
      </c>
      <c r="E43" s="516">
        <v>3138863457</v>
      </c>
      <c r="F43" s="5"/>
      <c r="G43" s="5"/>
      <c r="H43" s="5"/>
      <c r="I43" s="5"/>
      <c r="J43" s="5"/>
      <c r="K43" s="5"/>
    </row>
    <row r="44" spans="2:11" ht="15.75" thickBot="1" x14ac:dyDescent="0.3">
      <c r="B44" s="1124"/>
      <c r="C44" s="2"/>
      <c r="D44" s="39" t="s">
        <v>516</v>
      </c>
      <c r="E44" s="516" t="s">
        <v>1657</v>
      </c>
      <c r="F44" s="5"/>
      <c r="G44" s="5"/>
      <c r="H44" s="5"/>
      <c r="I44" s="5"/>
      <c r="J44" s="5"/>
      <c r="K44" s="5"/>
    </row>
    <row r="45" spans="2:11" ht="15.75" thickBot="1" x14ac:dyDescent="0.3">
      <c r="B45" s="1"/>
      <c r="C45" s="74"/>
      <c r="D45" s="5"/>
      <c r="E45" s="5"/>
      <c r="F45" s="5"/>
      <c r="G45" s="5"/>
      <c r="H45" s="5"/>
      <c r="I45" s="5"/>
      <c r="J45" s="5"/>
      <c r="K45" s="5"/>
    </row>
    <row r="46" spans="2:11" ht="15.75" thickBot="1" x14ac:dyDescent="0.3">
      <c r="B46" s="1119" t="s">
        <v>517</v>
      </c>
      <c r="C46" s="1120"/>
      <c r="D46" s="1120"/>
      <c r="E46" s="1121"/>
      <c r="F46" s="5"/>
      <c r="G46" s="5"/>
      <c r="H46" s="5"/>
      <c r="I46" s="5"/>
      <c r="J46" s="5"/>
      <c r="K46" s="5"/>
    </row>
    <row r="47" spans="2:11" ht="15.75" thickBot="1" x14ac:dyDescent="0.3">
      <c r="B47" s="1122">
        <v>1</v>
      </c>
      <c r="C47" s="92"/>
      <c r="D47" s="47" t="s">
        <v>514</v>
      </c>
      <c r="E47" s="212" t="s">
        <v>518</v>
      </c>
      <c r="F47" s="5"/>
      <c r="G47" s="5"/>
      <c r="H47" s="5"/>
      <c r="I47" s="5"/>
      <c r="J47" s="5"/>
      <c r="K47" s="5"/>
    </row>
    <row r="48" spans="2:11" ht="15.75" thickBot="1" x14ac:dyDescent="0.3">
      <c r="B48" s="1123"/>
      <c r="C48" s="92"/>
      <c r="D48" s="39" t="s">
        <v>7</v>
      </c>
      <c r="E48" s="212" t="s">
        <v>611</v>
      </c>
      <c r="F48" s="5"/>
      <c r="G48" s="5"/>
      <c r="H48" s="5"/>
      <c r="I48" s="5"/>
      <c r="J48" s="5"/>
      <c r="K48" s="5"/>
    </row>
    <row r="49" spans="2:11" ht="15.75" thickBot="1" x14ac:dyDescent="0.3">
      <c r="B49" s="1123"/>
      <c r="C49" s="92"/>
      <c r="D49" s="39" t="s">
        <v>515</v>
      </c>
      <c r="E49" s="232"/>
      <c r="F49" s="5"/>
      <c r="G49" s="5"/>
      <c r="H49" s="5"/>
      <c r="I49" s="5"/>
      <c r="J49" s="5"/>
      <c r="K49" s="5"/>
    </row>
    <row r="50" spans="2:11" ht="15.75" thickBot="1" x14ac:dyDescent="0.3">
      <c r="B50" s="1123"/>
      <c r="C50" s="92"/>
      <c r="D50" s="39" t="s">
        <v>9</v>
      </c>
      <c r="E50" s="232"/>
      <c r="F50" s="5"/>
      <c r="G50" s="5"/>
      <c r="H50" s="5"/>
      <c r="I50" s="5"/>
      <c r="J50" s="5"/>
      <c r="K50" s="5"/>
    </row>
    <row r="51" spans="2:11" ht="15.75" thickBot="1" x14ac:dyDescent="0.3">
      <c r="B51" s="1123"/>
      <c r="C51" s="92"/>
      <c r="D51" s="39" t="s">
        <v>11</v>
      </c>
      <c r="E51" s="232"/>
      <c r="F51" s="5"/>
      <c r="G51" s="5"/>
      <c r="H51" s="5"/>
      <c r="I51" s="5"/>
      <c r="J51" s="5"/>
      <c r="K51" s="5"/>
    </row>
    <row r="52" spans="2:11" ht="15.75" thickBot="1" x14ac:dyDescent="0.3">
      <c r="B52" s="1123"/>
      <c r="C52" s="92"/>
      <c r="D52" s="39" t="s">
        <v>13</v>
      </c>
      <c r="E52" s="232"/>
      <c r="F52" s="5"/>
      <c r="G52" s="5"/>
      <c r="H52" s="5"/>
      <c r="I52" s="5"/>
      <c r="J52" s="5"/>
      <c r="K52" s="5"/>
    </row>
    <row r="53" spans="2:11" ht="15.75" thickBot="1" x14ac:dyDescent="0.3">
      <c r="B53" s="1124"/>
      <c r="C53" s="2"/>
      <c r="D53" s="39" t="s">
        <v>516</v>
      </c>
      <c r="E53" s="232"/>
      <c r="F53" s="5"/>
      <c r="G53" s="5"/>
      <c r="H53" s="5"/>
      <c r="I53" s="5"/>
      <c r="J53" s="5"/>
      <c r="K53" s="5"/>
    </row>
    <row r="54" spans="2:11" ht="15.75" thickBot="1" x14ac:dyDescent="0.3">
      <c r="B54" s="1"/>
      <c r="C54" s="74"/>
      <c r="D54" s="5"/>
      <c r="E54" s="5"/>
      <c r="F54" s="5"/>
      <c r="G54" s="5"/>
      <c r="H54" s="5"/>
      <c r="I54" s="5"/>
      <c r="J54" s="5"/>
      <c r="K54" s="5"/>
    </row>
    <row r="55" spans="2:11" ht="15" customHeight="1" thickBot="1" x14ac:dyDescent="0.3">
      <c r="B55" s="120" t="s">
        <v>520</v>
      </c>
      <c r="C55" s="121"/>
      <c r="D55" s="121"/>
      <c r="E55" s="122"/>
      <c r="F55" s="5"/>
      <c r="G55" s="5"/>
      <c r="H55" s="5"/>
      <c r="I55" s="5"/>
      <c r="J55" s="5"/>
      <c r="K55" s="5"/>
    </row>
    <row r="56" spans="2:11" ht="24.75" thickBot="1" x14ac:dyDescent="0.3">
      <c r="B56" s="46" t="s">
        <v>521</v>
      </c>
      <c r="C56" s="39" t="s">
        <v>522</v>
      </c>
      <c r="D56" s="39" t="s">
        <v>523</v>
      </c>
      <c r="E56" s="39" t="s">
        <v>524</v>
      </c>
      <c r="F56" s="5"/>
      <c r="G56" s="5"/>
      <c r="H56" s="5"/>
      <c r="I56" s="5"/>
      <c r="J56" s="5"/>
    </row>
    <row r="57" spans="2:11" ht="72.75" thickBot="1" x14ac:dyDescent="0.3">
      <c r="B57" s="48">
        <v>42401</v>
      </c>
      <c r="C57" s="39">
        <v>0.01</v>
      </c>
      <c r="D57" s="49" t="s">
        <v>1064</v>
      </c>
      <c r="E57" s="39"/>
      <c r="F57" s="5"/>
      <c r="G57" s="5"/>
      <c r="H57" s="5"/>
      <c r="I57" s="5"/>
      <c r="J57" s="5"/>
    </row>
    <row r="58" spans="2:11" ht="15.75" thickBot="1" x14ac:dyDescent="0.3">
      <c r="B58" s="3"/>
      <c r="C58" s="93"/>
      <c r="D58" s="5"/>
      <c r="E58" s="5"/>
      <c r="F58" s="5"/>
      <c r="G58" s="5"/>
      <c r="H58" s="5"/>
      <c r="I58" s="5"/>
      <c r="J58" s="5"/>
      <c r="K58" s="5"/>
    </row>
    <row r="59" spans="2:11" x14ac:dyDescent="0.25">
      <c r="B59" s="127" t="s">
        <v>428</v>
      </c>
      <c r="C59" s="94"/>
      <c r="D59" s="5"/>
      <c r="E59" s="5"/>
      <c r="F59" s="5"/>
      <c r="G59" s="5"/>
      <c r="H59" s="5"/>
      <c r="I59" s="5"/>
      <c r="J59" s="5"/>
      <c r="K59" s="5"/>
    </row>
    <row r="60" spans="2:11" x14ac:dyDescent="0.25">
      <c r="B60" s="1158"/>
      <c r="C60" s="1159"/>
      <c r="D60" s="1159"/>
      <c r="E60" s="1160"/>
      <c r="F60" s="5"/>
      <c r="G60" s="5"/>
      <c r="H60" s="5"/>
      <c r="I60" s="5"/>
      <c r="J60" s="5"/>
      <c r="K60" s="5"/>
    </row>
    <row r="61" spans="2:11" x14ac:dyDescent="0.25">
      <c r="B61" s="1161"/>
      <c r="C61" s="1162"/>
      <c r="D61" s="1162"/>
      <c r="E61" s="1163"/>
      <c r="F61" s="5"/>
      <c r="G61" s="5"/>
      <c r="H61" s="5"/>
      <c r="I61" s="5"/>
      <c r="J61" s="5"/>
      <c r="K61" s="5"/>
    </row>
    <row r="62" spans="2:11" x14ac:dyDescent="0.25">
      <c r="B62" s="1"/>
      <c r="C62" s="74"/>
      <c r="D62" s="5"/>
      <c r="E62" s="5"/>
      <c r="F62" s="5"/>
      <c r="G62" s="5"/>
      <c r="H62" s="5"/>
      <c r="I62" s="5"/>
      <c r="J62" s="5"/>
      <c r="K62" s="5"/>
    </row>
    <row r="63" spans="2:11" ht="15.75" thickBot="1" x14ac:dyDescent="0.3">
      <c r="B63" s="5"/>
      <c r="D63" s="5"/>
      <c r="E63" s="5"/>
      <c r="F63" s="5"/>
      <c r="G63" s="5"/>
      <c r="H63" s="5"/>
      <c r="I63" s="5"/>
      <c r="J63" s="5"/>
      <c r="K63" s="5"/>
    </row>
    <row r="64" spans="2:11" ht="24.75" thickBot="1" x14ac:dyDescent="0.3">
      <c r="B64" s="50" t="s">
        <v>968</v>
      </c>
      <c r="C64" s="95"/>
      <c r="D64" s="5"/>
      <c r="E64" s="5"/>
      <c r="F64" s="5"/>
      <c r="G64" s="5"/>
      <c r="H64" s="5"/>
      <c r="I64" s="5"/>
      <c r="J64" s="5"/>
      <c r="K64" s="5"/>
    </row>
    <row r="65" spans="2:11" ht="15.75" thickBot="1" x14ac:dyDescent="0.3">
      <c r="B65" s="36"/>
      <c r="C65" s="86"/>
      <c r="D65" s="5"/>
      <c r="E65" s="5"/>
      <c r="F65" s="5"/>
      <c r="G65" s="5"/>
      <c r="H65" s="5"/>
      <c r="I65" s="5"/>
      <c r="J65" s="5"/>
      <c r="K65" s="5"/>
    </row>
    <row r="66" spans="2:11" ht="72.75" thickBot="1" x14ac:dyDescent="0.3">
      <c r="B66" s="51" t="s">
        <v>527</v>
      </c>
      <c r="C66" s="96"/>
      <c r="D66" s="42" t="s">
        <v>1065</v>
      </c>
      <c r="E66" s="5"/>
      <c r="F66" s="5"/>
      <c r="G66" s="5"/>
      <c r="H66" s="5"/>
      <c r="I66" s="5"/>
      <c r="J66" s="5"/>
      <c r="K66" s="5"/>
    </row>
    <row r="67" spans="2:11" x14ac:dyDescent="0.25">
      <c r="B67" s="1122" t="s">
        <v>529</v>
      </c>
      <c r="C67" s="92"/>
      <c r="D67" s="52" t="s">
        <v>530</v>
      </c>
      <c r="E67" s="5"/>
      <c r="F67" s="5"/>
      <c r="G67" s="5"/>
      <c r="H67" s="5"/>
      <c r="I67" s="5"/>
      <c r="J67" s="5"/>
      <c r="K67" s="5"/>
    </row>
    <row r="68" spans="2:11" ht="96" x14ac:dyDescent="0.25">
      <c r="B68" s="1123"/>
      <c r="C68" s="92"/>
      <c r="D68" s="45" t="s">
        <v>1066</v>
      </c>
      <c r="E68" s="5"/>
      <c r="F68" s="5"/>
      <c r="G68" s="5"/>
      <c r="H68" s="5"/>
      <c r="I68" s="5"/>
      <c r="J68" s="5"/>
      <c r="K68" s="5"/>
    </row>
    <row r="69" spans="2:11" ht="36" x14ac:dyDescent="0.25">
      <c r="B69" s="1123"/>
      <c r="C69" s="92"/>
      <c r="D69" s="45" t="s">
        <v>1067</v>
      </c>
      <c r="E69" s="5"/>
      <c r="F69" s="5"/>
      <c r="G69" s="5"/>
      <c r="H69" s="5"/>
      <c r="I69" s="5"/>
      <c r="J69" s="5"/>
      <c r="K69" s="5"/>
    </row>
    <row r="70" spans="2:11" x14ac:dyDescent="0.25">
      <c r="B70" s="1123"/>
      <c r="C70" s="92"/>
      <c r="D70" s="52" t="s">
        <v>533</v>
      </c>
      <c r="E70" s="5"/>
      <c r="F70" s="5"/>
      <c r="G70" s="5"/>
      <c r="H70" s="5"/>
      <c r="I70" s="5"/>
      <c r="J70" s="5"/>
      <c r="K70" s="5"/>
    </row>
    <row r="71" spans="2:11" x14ac:dyDescent="0.25">
      <c r="B71" s="1123"/>
      <c r="C71" s="92"/>
      <c r="D71" s="45" t="s">
        <v>535</v>
      </c>
      <c r="E71" s="5"/>
      <c r="F71" s="5"/>
      <c r="G71" s="5"/>
      <c r="H71" s="5"/>
      <c r="I71" s="5"/>
      <c r="J71" s="5"/>
      <c r="K71" s="5"/>
    </row>
    <row r="72" spans="2:11" x14ac:dyDescent="0.25">
      <c r="B72" s="1123"/>
      <c r="C72" s="92"/>
      <c r="D72" s="52" t="s">
        <v>758</v>
      </c>
      <c r="E72" s="5"/>
      <c r="F72" s="5"/>
      <c r="G72" s="5"/>
      <c r="H72" s="5"/>
      <c r="I72" s="5"/>
      <c r="J72" s="5"/>
      <c r="K72" s="5"/>
    </row>
    <row r="73" spans="2:11" ht="36" x14ac:dyDescent="0.25">
      <c r="B73" s="1123"/>
      <c r="C73" s="92"/>
      <c r="D73" s="45" t="s">
        <v>971</v>
      </c>
      <c r="E73" s="5"/>
      <c r="F73" s="5"/>
      <c r="G73" s="5"/>
      <c r="H73" s="5"/>
      <c r="I73" s="5"/>
      <c r="J73" s="5"/>
      <c r="K73" s="5"/>
    </row>
    <row r="74" spans="2:11" x14ac:dyDescent="0.25">
      <c r="B74" s="1123"/>
      <c r="C74" s="92"/>
      <c r="D74" s="45" t="s">
        <v>1068</v>
      </c>
      <c r="E74" s="5"/>
      <c r="F74" s="5"/>
      <c r="G74" s="5"/>
      <c r="H74" s="5"/>
      <c r="I74" s="5"/>
      <c r="J74" s="5"/>
      <c r="K74" s="5"/>
    </row>
    <row r="75" spans="2:11" ht="15.75" thickBot="1" x14ac:dyDescent="0.3">
      <c r="B75" s="1124"/>
      <c r="C75" s="2"/>
      <c r="D75" s="67"/>
      <c r="E75" s="5"/>
      <c r="F75" s="5"/>
      <c r="G75" s="5"/>
      <c r="H75" s="5"/>
      <c r="I75" s="5"/>
      <c r="J75" s="5"/>
      <c r="K75" s="5"/>
    </row>
    <row r="76" spans="2:11" ht="24.75" thickBot="1" x14ac:dyDescent="0.3">
      <c r="B76" s="46" t="s">
        <v>542</v>
      </c>
      <c r="C76" s="2"/>
      <c r="D76" s="39"/>
      <c r="E76" s="5"/>
      <c r="F76" s="5"/>
      <c r="G76" s="5"/>
      <c r="H76" s="5"/>
      <c r="I76" s="5"/>
      <c r="J76" s="5"/>
      <c r="K76" s="5"/>
    </row>
    <row r="77" spans="2:11" ht="72" x14ac:dyDescent="0.25">
      <c r="B77" s="1122" t="s">
        <v>543</v>
      </c>
      <c r="C77" s="92"/>
      <c r="D77" s="45" t="s">
        <v>1069</v>
      </c>
      <c r="E77" s="5"/>
      <c r="F77" s="5"/>
      <c r="G77" s="5"/>
      <c r="H77" s="5"/>
      <c r="I77" s="5"/>
      <c r="J77" s="5"/>
      <c r="K77" s="5"/>
    </row>
    <row r="78" spans="2:11" ht="132" x14ac:dyDescent="0.25">
      <c r="B78" s="1123"/>
      <c r="C78" s="92"/>
      <c r="D78" s="45" t="s">
        <v>1070</v>
      </c>
      <c r="E78" s="5"/>
      <c r="F78" s="5"/>
      <c r="G78" s="5"/>
      <c r="H78" s="5"/>
      <c r="I78" s="5"/>
      <c r="J78" s="5"/>
      <c r="K78" s="5"/>
    </row>
    <row r="79" spans="2:11" ht="108" x14ac:dyDescent="0.25">
      <c r="B79" s="1123"/>
      <c r="C79" s="92"/>
      <c r="D79" s="45" t="s">
        <v>1071</v>
      </c>
      <c r="E79" s="5"/>
      <c r="F79" s="5"/>
      <c r="G79" s="5"/>
      <c r="H79" s="5"/>
      <c r="I79" s="5"/>
      <c r="J79" s="5"/>
      <c r="K79" s="5"/>
    </row>
    <row r="80" spans="2:11" ht="84" x14ac:dyDescent="0.25">
      <c r="B80" s="1123"/>
      <c r="C80" s="92"/>
      <c r="D80" s="45" t="s">
        <v>1072</v>
      </c>
      <c r="E80" s="5"/>
      <c r="F80" s="5"/>
      <c r="G80" s="5"/>
      <c r="H80" s="5"/>
      <c r="I80" s="5"/>
      <c r="J80" s="5"/>
      <c r="K80" s="5"/>
    </row>
    <row r="81" spans="2:11" ht="108" x14ac:dyDescent="0.25">
      <c r="B81" s="1123"/>
      <c r="C81" s="92"/>
      <c r="D81" s="45" t="s">
        <v>1073</v>
      </c>
      <c r="E81" s="5"/>
      <c r="F81" s="5"/>
      <c r="G81" s="5"/>
      <c r="H81" s="5"/>
      <c r="I81" s="5"/>
      <c r="J81" s="5"/>
      <c r="K81" s="5"/>
    </row>
    <row r="82" spans="2:11" ht="60" x14ac:dyDescent="0.25">
      <c r="B82" s="1123"/>
      <c r="C82" s="92"/>
      <c r="D82" s="45" t="s">
        <v>1074</v>
      </c>
      <c r="E82" s="5"/>
      <c r="F82" s="5"/>
      <c r="G82" s="5"/>
      <c r="H82" s="5"/>
      <c r="I82" s="5"/>
      <c r="J82" s="5"/>
      <c r="K82" s="5"/>
    </row>
    <row r="83" spans="2:11" ht="84.75" thickBot="1" x14ac:dyDescent="0.3">
      <c r="B83" s="1124"/>
      <c r="C83" s="2"/>
      <c r="D83" s="39" t="s">
        <v>1075</v>
      </c>
      <c r="E83" s="5"/>
      <c r="F83" s="5"/>
      <c r="G83" s="5"/>
      <c r="H83" s="5"/>
      <c r="I83" s="5"/>
      <c r="J83" s="5"/>
      <c r="K83" s="5"/>
    </row>
    <row r="84" spans="2:11" ht="24" x14ac:dyDescent="0.25">
      <c r="B84" s="1122" t="s">
        <v>560</v>
      </c>
      <c r="C84" s="92"/>
      <c r="D84" s="52" t="s">
        <v>134</v>
      </c>
      <c r="E84" s="5"/>
      <c r="F84" s="5"/>
      <c r="G84" s="5"/>
      <c r="H84" s="5"/>
      <c r="I84" s="5"/>
      <c r="J84" s="5"/>
      <c r="K84" s="5"/>
    </row>
    <row r="85" spans="2:11" x14ac:dyDescent="0.25">
      <c r="B85" s="1123"/>
      <c r="C85" s="92"/>
      <c r="D85" s="15"/>
      <c r="E85" s="5"/>
      <c r="F85" s="5"/>
      <c r="G85" s="5"/>
      <c r="H85" s="5"/>
      <c r="I85" s="5"/>
      <c r="J85" s="5"/>
      <c r="K85" s="5"/>
    </row>
    <row r="86" spans="2:11" x14ac:dyDescent="0.25">
      <c r="B86" s="1123"/>
      <c r="C86" s="92"/>
      <c r="D86" s="45" t="s">
        <v>561</v>
      </c>
      <c r="E86" s="5"/>
      <c r="F86" s="5"/>
      <c r="G86" s="5"/>
      <c r="H86" s="5"/>
      <c r="I86" s="5"/>
      <c r="J86" s="5"/>
      <c r="K86" s="5"/>
    </row>
    <row r="87" spans="2:11" ht="49.5" x14ac:dyDescent="0.25">
      <c r="B87" s="1123"/>
      <c r="C87" s="92"/>
      <c r="D87" s="45" t="s">
        <v>1076</v>
      </c>
      <c r="E87" s="5"/>
      <c r="F87" s="5"/>
      <c r="G87" s="5"/>
      <c r="H87" s="5"/>
      <c r="I87" s="5"/>
      <c r="J87" s="5"/>
      <c r="K87" s="5"/>
    </row>
    <row r="88" spans="2:11" ht="37.5" x14ac:dyDescent="0.25">
      <c r="B88" s="1123"/>
      <c r="C88" s="92"/>
      <c r="D88" s="45" t="s">
        <v>1077</v>
      </c>
      <c r="E88" s="5"/>
      <c r="F88" s="5"/>
      <c r="G88" s="5"/>
      <c r="H88" s="5"/>
      <c r="I88" s="5"/>
      <c r="J88" s="5"/>
      <c r="K88" s="5"/>
    </row>
    <row r="89" spans="2:11" ht="37.5" x14ac:dyDescent="0.25">
      <c r="B89" s="1123"/>
      <c r="C89" s="92"/>
      <c r="D89" s="45" t="s">
        <v>1078</v>
      </c>
      <c r="E89" s="5"/>
      <c r="F89" s="5"/>
      <c r="G89" s="5"/>
      <c r="H89" s="5"/>
      <c r="I89" s="5"/>
      <c r="J89" s="5"/>
      <c r="K89" s="5"/>
    </row>
    <row r="90" spans="2:11" ht="84" x14ac:dyDescent="0.25">
      <c r="B90" s="1123"/>
      <c r="C90" s="92"/>
      <c r="D90" s="53" t="s">
        <v>728</v>
      </c>
      <c r="E90" s="5"/>
      <c r="F90" s="5"/>
      <c r="G90" s="5"/>
      <c r="H90" s="5"/>
      <c r="I90" s="5"/>
      <c r="J90" s="5"/>
      <c r="K90" s="5"/>
    </row>
    <row r="91" spans="2:11" x14ac:dyDescent="0.25">
      <c r="B91" s="1123"/>
      <c r="C91" s="92"/>
      <c r="D91" s="52" t="s">
        <v>702</v>
      </c>
      <c r="E91" s="5"/>
      <c r="F91" s="5"/>
      <c r="G91" s="5"/>
      <c r="H91" s="5"/>
      <c r="I91" s="5"/>
      <c r="J91" s="5"/>
      <c r="K91" s="5"/>
    </row>
    <row r="92" spans="2:11" ht="36" x14ac:dyDescent="0.25">
      <c r="B92" s="1123"/>
      <c r="C92" s="92"/>
      <c r="D92" s="52" t="s">
        <v>1079</v>
      </c>
      <c r="E92" s="5"/>
      <c r="F92" s="5"/>
      <c r="G92" s="5"/>
      <c r="H92" s="5"/>
      <c r="I92" s="5"/>
      <c r="J92" s="5"/>
      <c r="K92" s="5"/>
    </row>
    <row r="93" spans="2:11" x14ac:dyDescent="0.25">
      <c r="B93" s="1123"/>
      <c r="C93" s="92"/>
      <c r="D93" s="52" t="s">
        <v>1080</v>
      </c>
      <c r="E93" s="5"/>
      <c r="F93" s="5"/>
      <c r="G93" s="5"/>
      <c r="H93" s="5"/>
      <c r="I93" s="5"/>
      <c r="J93" s="5"/>
      <c r="K93" s="5"/>
    </row>
    <row r="94" spans="2:11" x14ac:dyDescent="0.25">
      <c r="B94" s="1123"/>
      <c r="C94" s="92"/>
      <c r="D94" s="15"/>
      <c r="E94" s="5"/>
      <c r="F94" s="5"/>
      <c r="G94" s="5"/>
      <c r="H94" s="5"/>
      <c r="I94" s="5"/>
      <c r="J94" s="5"/>
      <c r="K94" s="5"/>
    </row>
    <row r="95" spans="2:11" x14ac:dyDescent="0.25">
      <c r="B95" s="1123"/>
      <c r="C95" s="92"/>
      <c r="D95" s="45" t="s">
        <v>561</v>
      </c>
      <c r="E95" s="5"/>
      <c r="F95" s="5"/>
      <c r="G95" s="5"/>
      <c r="H95" s="5"/>
      <c r="I95" s="5"/>
      <c r="J95" s="5"/>
      <c r="K95" s="5"/>
    </row>
    <row r="96" spans="2:11" ht="37.5" x14ac:dyDescent="0.25">
      <c r="B96" s="1123"/>
      <c r="C96" s="92"/>
      <c r="D96" s="45" t="s">
        <v>1081</v>
      </c>
      <c r="E96" s="5"/>
      <c r="F96" s="5"/>
      <c r="G96" s="5"/>
      <c r="H96" s="5"/>
      <c r="I96" s="5"/>
      <c r="J96" s="5"/>
      <c r="K96" s="5"/>
    </row>
    <row r="97" spans="2:11" ht="62.25" thickBot="1" x14ac:dyDescent="0.3">
      <c r="B97" s="1124"/>
      <c r="C97" s="2"/>
      <c r="D97" s="39" t="s">
        <v>1082</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sheetProtection insertRows="0"/>
  <mergeCells count="25">
    <mergeCell ref="A1:P1"/>
    <mergeCell ref="A2:P2"/>
    <mergeCell ref="A3:P3"/>
    <mergeCell ref="A4:D4"/>
    <mergeCell ref="A5:P5"/>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B10:D10"/>
    <mergeCell ref="F10:S10"/>
    <mergeCell ref="F11:S11"/>
    <mergeCell ref="E12:R12"/>
    <mergeCell ref="E13:R13"/>
  </mergeCells>
  <conditionalFormatting sqref="F10">
    <cfRule type="notContainsBlanks" dxfId="69" priority="6">
      <formula>LEN(TRIM(F10))&gt;0</formula>
    </cfRule>
  </conditionalFormatting>
  <conditionalFormatting sqref="F11:S11">
    <cfRule type="expression" dxfId="68" priority="2">
      <formula>F10="SI SE REPORTA"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E17:H20 F27:F3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2" r:id="rId1"/>
  </hyperlinks>
  <pageMargins left="0.25" right="0.25" top="0.75" bottom="0.75" header="0.3" footer="0.3"/>
  <pageSetup paperSize="178" orientation="landscape" horizontalDpi="1200" verticalDpi="1200" r:id="rId2"/>
  <ignoredErrors>
    <ignoredError sqref="E21:H21" formulaRange="1"/>
    <ignoredError sqref="G27:K28" unlockedFormula="1"/>
  </ignoredError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U178"/>
  <sheetViews>
    <sheetView showGridLines="0" topLeftCell="A28" zoomScale="98" zoomScaleNormal="98" workbookViewId="0">
      <selection activeCell="G41" sqref="G4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5" customWidth="1"/>
    <col min="10" max="10" width="33.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t="str">
        <f>IF(E10="NO APLICA","NO APLICA",IF(E11="NO SE REPORTA","SIN INFORMACION",+I30))</f>
        <v>NO APLICA</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866</v>
      </c>
      <c r="F10" s="1150" t="s">
        <v>2013</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c>
      <c r="E11" s="355" t="s">
        <v>893</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c>
      <c r="E12" s="1146"/>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t="s">
        <v>1686</v>
      </c>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 customHeight="1" thickTop="1" x14ac:dyDescent="0.25">
      <c r="B15" s="1183" t="s">
        <v>470</v>
      </c>
      <c r="C15" s="87"/>
      <c r="D15" s="1104" t="s">
        <v>775</v>
      </c>
      <c r="E15" s="1105"/>
      <c r="F15" s="1105"/>
      <c r="G15" s="1105"/>
      <c r="H15" s="1105"/>
      <c r="I15" s="1105"/>
      <c r="J15" s="1105"/>
      <c r="K15" s="1106"/>
    </row>
    <row r="16" spans="1:21" ht="15.75" thickBot="1" x14ac:dyDescent="0.3">
      <c r="B16" s="1099"/>
      <c r="C16" s="90"/>
      <c r="D16" s="1266" t="s">
        <v>1083</v>
      </c>
      <c r="E16" s="1267"/>
      <c r="F16" s="1267"/>
      <c r="G16" s="1267"/>
      <c r="H16" s="1267"/>
      <c r="I16" s="1267"/>
      <c r="J16" s="1267"/>
      <c r="K16" s="1268"/>
    </row>
    <row r="17" spans="2:11" ht="15.75" thickBot="1" x14ac:dyDescent="0.3">
      <c r="B17" s="1099"/>
      <c r="C17" s="88" t="s">
        <v>424</v>
      </c>
      <c r="D17" s="37" t="s">
        <v>687</v>
      </c>
      <c r="E17" s="37" t="s">
        <v>494</v>
      </c>
      <c r="F17" s="37" t="s">
        <v>495</v>
      </c>
      <c r="G17" s="37" t="s">
        <v>496</v>
      </c>
      <c r="H17" s="37" t="s">
        <v>497</v>
      </c>
      <c r="I17" s="37" t="s">
        <v>1084</v>
      </c>
      <c r="K17" s="20"/>
    </row>
    <row r="18" spans="2:11" ht="24.75" thickBot="1" x14ac:dyDescent="0.3">
      <c r="B18" s="1099"/>
      <c r="C18" s="89" t="s">
        <v>603</v>
      </c>
      <c r="D18" s="39" t="s">
        <v>1085</v>
      </c>
      <c r="E18" s="6"/>
      <c r="F18" s="6"/>
      <c r="G18" s="6"/>
      <c r="H18" s="6"/>
      <c r="I18" s="41">
        <f>SUM(E18:H18)</f>
        <v>0</v>
      </c>
      <c r="K18" s="20"/>
    </row>
    <row r="19" spans="2:11" ht="15.75" thickBot="1" x14ac:dyDescent="0.3">
      <c r="B19" s="1099"/>
      <c r="C19" s="90"/>
      <c r="D19" s="1134" t="s">
        <v>1086</v>
      </c>
      <c r="E19" s="1135"/>
      <c r="F19" s="1135"/>
      <c r="G19" s="1135"/>
      <c r="H19" s="1135"/>
      <c r="I19" s="1135"/>
      <c r="J19" s="1135"/>
      <c r="K19" s="1136"/>
    </row>
    <row r="20" spans="2:11" ht="15" customHeight="1" thickBot="1" x14ac:dyDescent="0.3">
      <c r="B20" s="211"/>
      <c r="C20" s="1190" t="s">
        <v>424</v>
      </c>
      <c r="D20" s="1122" t="s">
        <v>704</v>
      </c>
      <c r="E20" s="1122" t="s">
        <v>1087</v>
      </c>
      <c r="F20" s="1131" t="s">
        <v>1088</v>
      </c>
      <c r="G20" s="1132"/>
      <c r="H20" s="1132"/>
      <c r="I20" s="1132"/>
      <c r="J20" s="1133"/>
      <c r="K20" s="112"/>
    </row>
    <row r="21" spans="2:11" ht="34.5" thickBot="1" x14ac:dyDescent="0.3">
      <c r="B21" s="211"/>
      <c r="C21" s="1191"/>
      <c r="D21" s="1124"/>
      <c r="E21" s="1124"/>
      <c r="F21" s="64" t="s">
        <v>1089</v>
      </c>
      <c r="G21" s="64" t="s">
        <v>1090</v>
      </c>
      <c r="H21" s="64" t="s">
        <v>1091</v>
      </c>
      <c r="I21" s="64" t="s">
        <v>1092</v>
      </c>
      <c r="J21" s="64" t="s">
        <v>428</v>
      </c>
      <c r="K21" s="113"/>
    </row>
    <row r="22" spans="2:11" ht="15.75" thickBot="1" x14ac:dyDescent="0.3">
      <c r="B22" s="211"/>
      <c r="C22" s="29"/>
      <c r="D22" s="29"/>
      <c r="E22" s="325"/>
      <c r="F22" s="30"/>
      <c r="G22" s="30"/>
      <c r="H22" s="30"/>
      <c r="I22" s="137">
        <f>+G22*H22</f>
        <v>0</v>
      </c>
      <c r="J22" s="326"/>
      <c r="K22" s="113"/>
    </row>
    <row r="23" spans="2:11" ht="15.75" thickBot="1" x14ac:dyDescent="0.3">
      <c r="B23" s="211"/>
      <c r="C23" s="265"/>
      <c r="D23" s="29"/>
      <c r="E23" s="325"/>
      <c r="F23" s="30"/>
      <c r="G23" s="30"/>
      <c r="H23" s="30"/>
      <c r="I23" s="137">
        <f t="shared" ref="I23:I29" si="0">+G23*H23</f>
        <v>0</v>
      </c>
      <c r="J23" s="28"/>
      <c r="K23" s="113"/>
    </row>
    <row r="24" spans="2:11" ht="15.75" thickBot="1" x14ac:dyDescent="0.3">
      <c r="B24" s="211"/>
      <c r="C24" s="265"/>
      <c r="D24" s="29"/>
      <c r="E24" s="325"/>
      <c r="F24" s="30"/>
      <c r="G24" s="30"/>
      <c r="H24" s="30"/>
      <c r="I24" s="137">
        <f t="shared" si="0"/>
        <v>0</v>
      </c>
      <c r="J24" s="28"/>
      <c r="K24" s="113"/>
    </row>
    <row r="25" spans="2:11" ht="15.75" thickBot="1" x14ac:dyDescent="0.3">
      <c r="B25" s="211"/>
      <c r="C25" s="265"/>
      <c r="D25" s="29"/>
      <c r="E25" s="325"/>
      <c r="F25" s="30"/>
      <c r="G25" s="30"/>
      <c r="H25" s="30"/>
      <c r="I25" s="137">
        <f t="shared" si="0"/>
        <v>0</v>
      </c>
      <c r="J25" s="28"/>
      <c r="K25" s="113"/>
    </row>
    <row r="26" spans="2:11" ht="15.75" thickBot="1" x14ac:dyDescent="0.3">
      <c r="B26" s="211"/>
      <c r="C26" s="265"/>
      <c r="D26" s="29"/>
      <c r="E26" s="325"/>
      <c r="F26" s="30"/>
      <c r="G26" s="30"/>
      <c r="H26" s="30"/>
      <c r="I26" s="137">
        <f t="shared" si="0"/>
        <v>0</v>
      </c>
      <c r="J26" s="28"/>
      <c r="K26" s="113"/>
    </row>
    <row r="27" spans="2:11" ht="15.75" thickBot="1" x14ac:dyDescent="0.3">
      <c r="B27" s="211"/>
      <c r="C27" s="265"/>
      <c r="D27" s="29"/>
      <c r="E27" s="29"/>
      <c r="F27" s="30"/>
      <c r="G27" s="30"/>
      <c r="H27" s="30"/>
      <c r="I27" s="137">
        <f t="shared" si="0"/>
        <v>0</v>
      </c>
      <c r="J27" s="28"/>
      <c r="K27" s="113"/>
    </row>
    <row r="28" spans="2:11" ht="15.75" thickBot="1" x14ac:dyDescent="0.3">
      <c r="B28" s="211"/>
      <c r="C28" s="265"/>
      <c r="D28" s="29"/>
      <c r="E28" s="29"/>
      <c r="F28" s="30"/>
      <c r="G28" s="30"/>
      <c r="H28" s="30"/>
      <c r="I28" s="137">
        <f t="shared" si="0"/>
        <v>0</v>
      </c>
      <c r="J28" s="28"/>
      <c r="K28" s="113"/>
    </row>
    <row r="29" spans="2:11" ht="15.75" thickBot="1" x14ac:dyDescent="0.3">
      <c r="B29" s="211"/>
      <c r="C29" s="265"/>
      <c r="D29" s="29"/>
      <c r="E29" s="29"/>
      <c r="F29" s="30"/>
      <c r="G29" s="30"/>
      <c r="H29" s="30"/>
      <c r="I29" s="137">
        <f t="shared" si="0"/>
        <v>0</v>
      </c>
      <c r="J29" s="28"/>
      <c r="K29" s="113"/>
    </row>
    <row r="30" spans="2:11" ht="15.75" thickBot="1" x14ac:dyDescent="0.3">
      <c r="B30" s="211"/>
      <c r="C30" s="89"/>
      <c r="D30" s="38" t="s">
        <v>602</v>
      </c>
      <c r="E30" s="38"/>
      <c r="F30" s="38"/>
      <c r="G30" s="38"/>
      <c r="H30" s="191" t="str">
        <f>Formulas!D20</f>
        <v>ERROR: LA SUMA DE LA COLUMNA DEBE SER 100%</v>
      </c>
      <c r="I30" s="137">
        <f>Formulas!E20</f>
        <v>0</v>
      </c>
      <c r="J30" s="39"/>
      <c r="K30" s="114"/>
    </row>
    <row r="31" spans="2:11" ht="15.75" thickBot="1" x14ac:dyDescent="0.3">
      <c r="B31" s="46"/>
      <c r="C31" s="91"/>
      <c r="D31" s="1131" t="s">
        <v>1093</v>
      </c>
      <c r="E31" s="1132"/>
      <c r="F31" s="1132"/>
      <c r="G31" s="1132"/>
      <c r="H31" s="1132"/>
      <c r="I31" s="1132"/>
      <c r="J31" s="1132"/>
      <c r="K31" s="1133"/>
    </row>
    <row r="32" spans="2:11" ht="24" customHeight="1" thickBot="1" x14ac:dyDescent="0.3">
      <c r="B32" s="46" t="s">
        <v>509</v>
      </c>
      <c r="C32" s="91"/>
      <c r="D32" s="1131" t="s">
        <v>1094</v>
      </c>
      <c r="E32" s="1132"/>
      <c r="F32" s="1132"/>
      <c r="G32" s="1132"/>
      <c r="H32" s="1132"/>
      <c r="I32" s="1132"/>
      <c r="J32" s="1132"/>
      <c r="K32" s="1133"/>
    </row>
    <row r="33" spans="2:11" ht="36" customHeight="1" thickBot="1" x14ac:dyDescent="0.3">
      <c r="B33" s="46" t="s">
        <v>511</v>
      </c>
      <c r="C33" s="91"/>
      <c r="D33" s="1131" t="s">
        <v>1095</v>
      </c>
      <c r="E33" s="1132"/>
      <c r="F33" s="1132"/>
      <c r="G33" s="1132"/>
      <c r="H33" s="1132"/>
      <c r="I33" s="1132"/>
      <c r="J33" s="1132"/>
      <c r="K33" s="1133"/>
    </row>
    <row r="34" spans="2:11" ht="15.75" thickBot="1" x14ac:dyDescent="0.3">
      <c r="B34" s="1"/>
      <c r="C34" s="74"/>
      <c r="D34" s="5"/>
      <c r="E34" s="5"/>
      <c r="F34" s="5"/>
      <c r="G34" s="5"/>
      <c r="H34" s="5"/>
      <c r="I34" s="5"/>
      <c r="J34" s="5"/>
      <c r="K34" s="5"/>
    </row>
    <row r="35" spans="2:11" ht="24" customHeight="1" thickBot="1" x14ac:dyDescent="0.3">
      <c r="B35" s="1119" t="s">
        <v>513</v>
      </c>
      <c r="C35" s="1120"/>
      <c r="D35" s="1120"/>
      <c r="E35" s="1121"/>
      <c r="F35" s="5"/>
      <c r="G35" s="5"/>
      <c r="H35" s="5"/>
      <c r="I35" s="5"/>
      <c r="J35" s="5"/>
      <c r="K35" s="5"/>
    </row>
    <row r="36" spans="2:11" ht="15.75" thickBot="1" x14ac:dyDescent="0.3">
      <c r="B36" s="1122">
        <v>1</v>
      </c>
      <c r="C36" s="92"/>
      <c r="D36" s="47" t="s">
        <v>514</v>
      </c>
      <c r="E36" s="29" t="s">
        <v>1652</v>
      </c>
      <c r="F36" s="5"/>
      <c r="G36" s="5"/>
      <c r="H36" s="5"/>
      <c r="I36" s="5"/>
      <c r="J36" s="5"/>
      <c r="K36" s="5"/>
    </row>
    <row r="37" spans="2:11" ht="15.75" thickBot="1" x14ac:dyDescent="0.3">
      <c r="B37" s="1123"/>
      <c r="C37" s="92"/>
      <c r="D37" s="39" t="s">
        <v>7</v>
      </c>
      <c r="E37" s="29" t="s">
        <v>2523</v>
      </c>
      <c r="F37" s="5"/>
      <c r="G37" s="5"/>
      <c r="H37" s="5"/>
      <c r="I37" s="5"/>
      <c r="J37" s="5"/>
      <c r="K37" s="5"/>
    </row>
    <row r="38" spans="2:11" ht="15.75" thickBot="1" x14ac:dyDescent="0.3">
      <c r="B38" s="1123"/>
      <c r="C38" s="92"/>
      <c r="D38" s="39" t="s">
        <v>515</v>
      </c>
      <c r="E38" s="29" t="s">
        <v>2524</v>
      </c>
      <c r="F38" s="5"/>
      <c r="G38" s="5"/>
      <c r="H38" s="5"/>
      <c r="I38" s="5"/>
      <c r="J38" s="5"/>
      <c r="K38" s="5"/>
    </row>
    <row r="39" spans="2:11" ht="15.75" thickBot="1" x14ac:dyDescent="0.3">
      <c r="B39" s="1123"/>
      <c r="C39" s="92"/>
      <c r="D39" s="39" t="s">
        <v>9</v>
      </c>
      <c r="E39" s="29" t="s">
        <v>2525</v>
      </c>
      <c r="F39" s="5"/>
      <c r="G39" s="5"/>
      <c r="H39" s="5"/>
      <c r="I39" s="5"/>
      <c r="J39" s="5"/>
      <c r="K39" s="5"/>
    </row>
    <row r="40" spans="2:11" ht="15.75" thickBot="1" x14ac:dyDescent="0.3">
      <c r="B40" s="1123"/>
      <c r="C40" s="92"/>
      <c r="D40" s="39" t="s">
        <v>11</v>
      </c>
      <c r="E40" s="979" t="s">
        <v>2526</v>
      </c>
      <c r="F40" s="5"/>
      <c r="G40" s="5"/>
      <c r="H40" s="5"/>
      <c r="I40" s="5"/>
      <c r="J40" s="5"/>
      <c r="K40" s="5"/>
    </row>
    <row r="41" spans="2:11" ht="15.75" thickBot="1" x14ac:dyDescent="0.3">
      <c r="B41" s="1123"/>
      <c r="C41" s="92"/>
      <c r="D41" s="39" t="s">
        <v>13</v>
      </c>
      <c r="E41" s="29">
        <v>3115147912</v>
      </c>
      <c r="F41" s="5"/>
      <c r="G41" s="5"/>
      <c r="H41" s="5"/>
      <c r="I41" s="5"/>
      <c r="J41" s="5"/>
      <c r="K41" s="5"/>
    </row>
    <row r="42" spans="2:11" ht="15.75" thickBot="1" x14ac:dyDescent="0.3">
      <c r="B42" s="1124"/>
      <c r="C42" s="2"/>
      <c r="D42" s="39" t="s">
        <v>516</v>
      </c>
      <c r="E42" s="29" t="s">
        <v>2527</v>
      </c>
      <c r="F42" s="5"/>
      <c r="G42" s="5"/>
      <c r="H42" s="5"/>
      <c r="I42" s="5"/>
      <c r="J42" s="5"/>
      <c r="K42" s="5"/>
    </row>
    <row r="43" spans="2:11" ht="15.75" thickBot="1" x14ac:dyDescent="0.3">
      <c r="B43" s="1"/>
      <c r="C43" s="74"/>
      <c r="D43" s="5"/>
      <c r="E43" s="5"/>
      <c r="F43" s="5"/>
      <c r="G43" s="5"/>
      <c r="H43" s="5"/>
      <c r="I43" s="5"/>
      <c r="J43" s="5"/>
      <c r="K43" s="5"/>
    </row>
    <row r="44" spans="2:11" ht="15.75" thickBot="1" x14ac:dyDescent="0.3">
      <c r="B44" s="1119" t="s">
        <v>517</v>
      </c>
      <c r="C44" s="1120"/>
      <c r="D44" s="1120"/>
      <c r="E44" s="1121"/>
      <c r="F44" s="5"/>
      <c r="G44" s="5"/>
      <c r="H44" s="5"/>
      <c r="I44" s="5"/>
      <c r="J44" s="5"/>
      <c r="K44" s="5"/>
    </row>
    <row r="45" spans="2:11" ht="15.75" thickBot="1" x14ac:dyDescent="0.3">
      <c r="B45" s="1122">
        <v>1</v>
      </c>
      <c r="C45" s="92"/>
      <c r="D45" s="47" t="s">
        <v>514</v>
      </c>
      <c r="E45" s="212" t="s">
        <v>518</v>
      </c>
      <c r="F45" s="5"/>
      <c r="G45" s="5"/>
      <c r="H45" s="5"/>
      <c r="I45" s="5"/>
      <c r="J45" s="5"/>
      <c r="K45" s="5"/>
    </row>
    <row r="46" spans="2:11" ht="15.75" thickBot="1" x14ac:dyDescent="0.3">
      <c r="B46" s="1123"/>
      <c r="C46" s="92"/>
      <c r="D46" s="39" t="s">
        <v>7</v>
      </c>
      <c r="E46" s="212" t="s">
        <v>519</v>
      </c>
      <c r="F46" s="5"/>
      <c r="G46" s="5"/>
      <c r="H46" s="5"/>
      <c r="I46" s="5"/>
      <c r="J46" s="5"/>
      <c r="K46" s="5"/>
    </row>
    <row r="47" spans="2:11" ht="15.75" thickBot="1" x14ac:dyDescent="0.3">
      <c r="B47" s="1123"/>
      <c r="C47" s="92"/>
      <c r="D47" s="39" t="s">
        <v>515</v>
      </c>
      <c r="E47" s="232"/>
      <c r="F47" s="5"/>
      <c r="G47" s="5"/>
      <c r="H47" s="5"/>
      <c r="I47" s="5"/>
      <c r="J47" s="5"/>
      <c r="K47" s="5"/>
    </row>
    <row r="48" spans="2:11" ht="15.75" thickBot="1" x14ac:dyDescent="0.3">
      <c r="B48" s="1123"/>
      <c r="C48" s="92"/>
      <c r="D48" s="39" t="s">
        <v>9</v>
      </c>
      <c r="E48" s="232"/>
      <c r="F48" s="5"/>
      <c r="G48" s="5"/>
      <c r="H48" s="5"/>
      <c r="I48" s="5"/>
      <c r="J48" s="5"/>
      <c r="K48" s="5"/>
    </row>
    <row r="49" spans="2:11" ht="15.75" thickBot="1" x14ac:dyDescent="0.3">
      <c r="B49" s="1123"/>
      <c r="C49" s="92"/>
      <c r="D49" s="39" t="s">
        <v>11</v>
      </c>
      <c r="E49" s="232"/>
      <c r="F49" s="5"/>
      <c r="G49" s="5"/>
      <c r="H49" s="5"/>
      <c r="I49" s="5"/>
      <c r="J49" s="5"/>
      <c r="K49" s="5"/>
    </row>
    <row r="50" spans="2:11" ht="15.75" thickBot="1" x14ac:dyDescent="0.3">
      <c r="B50" s="1123"/>
      <c r="C50" s="92"/>
      <c r="D50" s="39" t="s">
        <v>13</v>
      </c>
      <c r="E50" s="232"/>
      <c r="F50" s="5"/>
      <c r="G50" s="5"/>
      <c r="H50" s="5"/>
      <c r="I50" s="5"/>
      <c r="J50" s="5"/>
      <c r="K50" s="5"/>
    </row>
    <row r="51" spans="2:11" ht="15.75" thickBot="1" x14ac:dyDescent="0.3">
      <c r="B51" s="1124"/>
      <c r="C51" s="2"/>
      <c r="D51" s="39" t="s">
        <v>516</v>
      </c>
      <c r="E51" s="232"/>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20" t="s">
        <v>520</v>
      </c>
      <c r="C53" s="121"/>
      <c r="D53" s="121"/>
      <c r="E53" s="122"/>
      <c r="G53" s="5"/>
      <c r="H53" s="5"/>
      <c r="I53" s="5"/>
      <c r="J53" s="5"/>
      <c r="K53" s="5"/>
    </row>
    <row r="54" spans="2:11" ht="24.75" thickBot="1" x14ac:dyDescent="0.3">
      <c r="B54" s="46" t="s">
        <v>521</v>
      </c>
      <c r="C54" s="39" t="s">
        <v>522</v>
      </c>
      <c r="D54" s="39" t="s">
        <v>523</v>
      </c>
      <c r="E54" s="39" t="s">
        <v>524</v>
      </c>
      <c r="F54" s="5"/>
      <c r="G54" s="5"/>
      <c r="H54" s="5"/>
      <c r="I54" s="5"/>
      <c r="J54" s="5"/>
    </row>
    <row r="55" spans="2:11" ht="72.75" thickBot="1" x14ac:dyDescent="0.3">
      <c r="B55" s="48">
        <v>42401</v>
      </c>
      <c r="C55" s="39">
        <v>0.01</v>
      </c>
      <c r="D55" s="39" t="s">
        <v>1096</v>
      </c>
      <c r="E55" s="39"/>
      <c r="F55" s="5"/>
      <c r="G55" s="5"/>
      <c r="H55" s="5"/>
      <c r="I55" s="5"/>
      <c r="J55" s="5"/>
    </row>
    <row r="56" spans="2:11" ht="15.75" thickBot="1" x14ac:dyDescent="0.3">
      <c r="B56" s="1"/>
      <c r="C56" s="74"/>
      <c r="D56" s="5"/>
      <c r="E56" s="5"/>
      <c r="F56" s="5"/>
      <c r="G56" s="5"/>
      <c r="H56" s="5"/>
      <c r="I56" s="5"/>
      <c r="J56" s="5"/>
      <c r="K56" s="5"/>
    </row>
    <row r="57" spans="2:11" ht="15.75" thickBot="1" x14ac:dyDescent="0.3">
      <c r="B57" s="127" t="s">
        <v>428</v>
      </c>
      <c r="C57" s="94"/>
      <c r="D57" s="5"/>
      <c r="E57" s="5"/>
      <c r="F57" s="5"/>
      <c r="G57" s="5"/>
      <c r="H57" s="5"/>
      <c r="I57" s="5"/>
      <c r="J57" s="5"/>
      <c r="K57" s="5"/>
    </row>
    <row r="58" spans="2:11" x14ac:dyDescent="0.25">
      <c r="B58" s="1260"/>
      <c r="C58" s="1261"/>
      <c r="D58" s="1261"/>
      <c r="E58" s="1262"/>
      <c r="F58" s="5"/>
      <c r="G58" s="5"/>
      <c r="H58" s="5"/>
      <c r="I58" s="5"/>
      <c r="J58" s="5"/>
      <c r="K58" s="5"/>
    </row>
    <row r="59" spans="2:11" ht="15.75" thickBot="1" x14ac:dyDescent="0.3">
      <c r="B59" s="1263"/>
      <c r="C59" s="1264"/>
      <c r="D59" s="1264"/>
      <c r="E59" s="1265"/>
      <c r="F59" s="5"/>
      <c r="G59" s="5"/>
      <c r="H59" s="5"/>
      <c r="I59" s="5"/>
      <c r="J59" s="5"/>
      <c r="K59" s="5"/>
    </row>
    <row r="60" spans="2:11" ht="15.75" thickBot="1" x14ac:dyDescent="0.3">
      <c r="B60" s="5"/>
      <c r="D60" s="5"/>
      <c r="E60" s="5"/>
      <c r="F60" s="5"/>
      <c r="G60" s="5"/>
      <c r="H60" s="5"/>
      <c r="I60" s="5"/>
      <c r="J60" s="5"/>
      <c r="K60" s="5"/>
    </row>
    <row r="61" spans="2:11" ht="15.75" thickBot="1" x14ac:dyDescent="0.3">
      <c r="B61" s="1119" t="s">
        <v>968</v>
      </c>
      <c r="C61" s="1120"/>
      <c r="D61" s="1121"/>
      <c r="E61" s="5"/>
      <c r="F61" s="5"/>
      <c r="G61" s="5"/>
      <c r="H61" s="5"/>
      <c r="I61" s="5"/>
      <c r="J61" s="5"/>
      <c r="K61" s="5"/>
    </row>
    <row r="62" spans="2:11" ht="72.75" thickBot="1" x14ac:dyDescent="0.3">
      <c r="B62" s="46" t="s">
        <v>527</v>
      </c>
      <c r="C62" s="2"/>
      <c r="D62" s="39" t="s">
        <v>1097</v>
      </c>
      <c r="E62" s="5"/>
      <c r="F62" s="5"/>
      <c r="G62" s="5"/>
      <c r="H62" s="5"/>
      <c r="I62" s="5"/>
      <c r="J62" s="5"/>
      <c r="K62" s="5"/>
    </row>
    <row r="63" spans="2:11" x14ac:dyDescent="0.25">
      <c r="B63" s="1122" t="s">
        <v>529</v>
      </c>
      <c r="C63" s="92"/>
      <c r="D63" s="52" t="s">
        <v>530</v>
      </c>
      <c r="E63" s="5"/>
      <c r="F63" s="5"/>
      <c r="G63" s="5"/>
      <c r="H63" s="5"/>
      <c r="I63" s="5"/>
      <c r="J63" s="5"/>
      <c r="K63" s="5"/>
    </row>
    <row r="64" spans="2:11" ht="132" x14ac:dyDescent="0.25">
      <c r="B64" s="1123"/>
      <c r="C64" s="92"/>
      <c r="D64" s="45" t="s">
        <v>1098</v>
      </c>
      <c r="E64" s="5"/>
      <c r="F64" s="5"/>
      <c r="G64" s="5"/>
      <c r="H64" s="5"/>
      <c r="I64" s="5"/>
      <c r="J64" s="5"/>
      <c r="K64" s="5"/>
    </row>
    <row r="65" spans="2:11" x14ac:dyDescent="0.25">
      <c r="B65" s="1123"/>
      <c r="C65" s="92"/>
      <c r="D65" s="52" t="s">
        <v>533</v>
      </c>
      <c r="E65" s="5"/>
      <c r="F65" s="5"/>
      <c r="G65" s="5"/>
      <c r="H65" s="5"/>
      <c r="I65" s="5"/>
      <c r="J65" s="5"/>
      <c r="K65" s="5"/>
    </row>
    <row r="66" spans="2:11" ht="24" x14ac:dyDescent="0.25">
      <c r="B66" s="1123"/>
      <c r="C66" s="92"/>
      <c r="D66" s="45" t="s">
        <v>1099</v>
      </c>
      <c r="E66" s="5"/>
      <c r="F66" s="5"/>
      <c r="G66" s="5"/>
      <c r="H66" s="5"/>
      <c r="I66" s="5"/>
      <c r="J66" s="5"/>
      <c r="K66" s="5"/>
    </row>
    <row r="67" spans="2:11" ht="24" x14ac:dyDescent="0.25">
      <c r="B67" s="1123"/>
      <c r="C67" s="92"/>
      <c r="D67" s="45" t="s">
        <v>1100</v>
      </c>
      <c r="E67" s="5"/>
      <c r="F67" s="5"/>
      <c r="G67" s="5"/>
      <c r="H67" s="5"/>
      <c r="I67" s="5"/>
      <c r="J67" s="5"/>
      <c r="K67" s="5"/>
    </row>
    <row r="68" spans="2:11" ht="24" x14ac:dyDescent="0.25">
      <c r="B68" s="1123"/>
      <c r="C68" s="92"/>
      <c r="D68" s="45" t="s">
        <v>1101</v>
      </c>
      <c r="E68" s="5"/>
      <c r="F68" s="5"/>
      <c r="G68" s="5"/>
      <c r="H68" s="5"/>
      <c r="I68" s="5"/>
      <c r="J68" s="5"/>
      <c r="K68" s="5"/>
    </row>
    <row r="69" spans="2:11" x14ac:dyDescent="0.25">
      <c r="B69" s="1123"/>
      <c r="C69" s="92"/>
      <c r="D69" s="45" t="s">
        <v>1102</v>
      </c>
      <c r="E69" s="5"/>
      <c r="F69" s="5"/>
      <c r="G69" s="5"/>
      <c r="H69" s="5"/>
      <c r="I69" s="5"/>
      <c r="J69" s="5"/>
      <c r="K69" s="5"/>
    </row>
    <row r="70" spans="2:11" x14ac:dyDescent="0.25">
      <c r="B70" s="1123"/>
      <c r="C70" s="92"/>
      <c r="D70" s="45" t="s">
        <v>1103</v>
      </c>
      <c r="E70" s="5"/>
      <c r="F70" s="5"/>
      <c r="G70" s="5"/>
      <c r="H70" s="5"/>
      <c r="I70" s="5"/>
      <c r="J70" s="5"/>
      <c r="K70" s="5"/>
    </row>
    <row r="71" spans="2:11" x14ac:dyDescent="0.25">
      <c r="B71" s="1123"/>
      <c r="C71" s="92"/>
      <c r="D71" s="45" t="s">
        <v>1104</v>
      </c>
      <c r="E71" s="5"/>
      <c r="F71" s="5"/>
      <c r="G71" s="5"/>
      <c r="H71" s="5"/>
      <c r="I71" s="5"/>
      <c r="J71" s="5"/>
      <c r="K71" s="5"/>
    </row>
    <row r="72" spans="2:11" x14ac:dyDescent="0.25">
      <c r="B72" s="1123"/>
      <c r="C72" s="92"/>
      <c r="D72" s="52" t="s">
        <v>758</v>
      </c>
      <c r="E72" s="5"/>
      <c r="F72" s="5"/>
      <c r="G72" s="5"/>
      <c r="H72" s="5"/>
      <c r="I72" s="5"/>
      <c r="J72" s="5"/>
      <c r="K72" s="5"/>
    </row>
    <row r="73" spans="2:11" ht="48" x14ac:dyDescent="0.25">
      <c r="B73" s="1123"/>
      <c r="C73" s="92"/>
      <c r="D73" s="45" t="s">
        <v>1105</v>
      </c>
      <c r="E73" s="5"/>
      <c r="F73" s="5"/>
      <c r="G73" s="5"/>
      <c r="H73" s="5"/>
      <c r="I73" s="5"/>
      <c r="J73" s="5"/>
      <c r="K73" s="5"/>
    </row>
    <row r="74" spans="2:11" ht="15.75" thickBot="1" x14ac:dyDescent="0.3">
      <c r="B74" s="1124"/>
      <c r="C74" s="2"/>
      <c r="D74" s="67"/>
      <c r="E74" s="5"/>
      <c r="F74" s="5"/>
      <c r="G74" s="5"/>
      <c r="H74" s="5"/>
      <c r="I74" s="5"/>
      <c r="J74" s="5"/>
      <c r="K74" s="5"/>
    </row>
    <row r="75" spans="2:11" x14ac:dyDescent="0.25">
      <c r="B75" s="1122" t="s">
        <v>542</v>
      </c>
      <c r="C75" s="97"/>
      <c r="D75" s="1122"/>
      <c r="E75" s="5"/>
      <c r="F75" s="5"/>
      <c r="G75" s="5"/>
      <c r="H75" s="5"/>
      <c r="I75" s="5"/>
      <c r="J75" s="5"/>
      <c r="K75" s="5"/>
    </row>
    <row r="76" spans="2:11" ht="15.75" thickBot="1" x14ac:dyDescent="0.3">
      <c r="B76" s="1124"/>
      <c r="C76" s="98"/>
      <c r="D76" s="1124"/>
      <c r="E76" s="5"/>
      <c r="F76" s="5"/>
      <c r="G76" s="5"/>
      <c r="H76" s="5"/>
      <c r="I76" s="5"/>
      <c r="J76" s="5"/>
      <c r="K76" s="5"/>
    </row>
    <row r="77" spans="2:11" ht="15.75" thickBot="1" x14ac:dyDescent="0.3">
      <c r="B77" s="36"/>
      <c r="C77" s="86"/>
      <c r="D77" s="5"/>
      <c r="E77" s="5"/>
      <c r="F77" s="5"/>
      <c r="G77" s="5"/>
      <c r="H77" s="5"/>
      <c r="I77" s="5"/>
      <c r="J77" s="5"/>
      <c r="K77" s="5"/>
    </row>
    <row r="78" spans="2:11" ht="180" x14ac:dyDescent="0.25">
      <c r="B78" s="1122" t="s">
        <v>543</v>
      </c>
      <c r="C78" s="103"/>
      <c r="D78" s="62" t="s">
        <v>1106</v>
      </c>
      <c r="E78" s="5"/>
      <c r="F78" s="5"/>
      <c r="G78" s="5"/>
      <c r="H78" s="5"/>
      <c r="I78" s="5"/>
      <c r="J78" s="5"/>
      <c r="K78" s="5"/>
    </row>
    <row r="79" spans="2:11" ht="204" x14ac:dyDescent="0.25">
      <c r="B79" s="1123"/>
      <c r="C79" s="92"/>
      <c r="D79" s="45" t="s">
        <v>1107</v>
      </c>
      <c r="E79" s="5"/>
      <c r="F79" s="5"/>
      <c r="G79" s="5"/>
      <c r="H79" s="5"/>
      <c r="I79" s="5"/>
      <c r="J79" s="5"/>
      <c r="K79" s="5"/>
    </row>
    <row r="80" spans="2:11" ht="48" x14ac:dyDescent="0.25">
      <c r="B80" s="1123"/>
      <c r="C80" s="92"/>
      <c r="D80" s="45" t="s">
        <v>1108</v>
      </c>
      <c r="E80" s="5"/>
      <c r="F80" s="5"/>
      <c r="G80" s="5"/>
      <c r="H80" s="5"/>
      <c r="I80" s="5"/>
      <c r="J80" s="5"/>
      <c r="K80" s="5"/>
    </row>
    <row r="81" spans="2:11" ht="24" x14ac:dyDescent="0.25">
      <c r="B81" s="1123"/>
      <c r="C81" s="92"/>
      <c r="D81" s="45" t="s">
        <v>1109</v>
      </c>
      <c r="E81" s="5"/>
      <c r="F81" s="5"/>
      <c r="G81" s="5"/>
      <c r="H81" s="5"/>
      <c r="I81" s="5"/>
      <c r="J81" s="5"/>
      <c r="K81" s="5"/>
    </row>
    <row r="82" spans="2:11" ht="60" x14ac:dyDescent="0.25">
      <c r="B82" s="1123"/>
      <c r="C82" s="92"/>
      <c r="D82" s="45" t="s">
        <v>1110</v>
      </c>
      <c r="E82" s="5"/>
      <c r="F82" s="5"/>
      <c r="G82" s="5"/>
      <c r="H82" s="5"/>
      <c r="I82" s="5"/>
      <c r="J82" s="5"/>
      <c r="K82" s="5"/>
    </row>
    <row r="83" spans="2:11" ht="24" x14ac:dyDescent="0.25">
      <c r="B83" s="1123"/>
      <c r="C83" s="92"/>
      <c r="D83" s="45" t="s">
        <v>1111</v>
      </c>
      <c r="E83" s="5"/>
      <c r="F83" s="5"/>
      <c r="G83" s="5"/>
      <c r="H83" s="5"/>
      <c r="I83" s="5"/>
      <c r="J83" s="5"/>
      <c r="K83" s="5"/>
    </row>
    <row r="84" spans="2:11" ht="24" x14ac:dyDescent="0.25">
      <c r="B84" s="1123"/>
      <c r="C84" s="92"/>
      <c r="D84" s="45" t="s">
        <v>1112</v>
      </c>
      <c r="E84" s="5"/>
      <c r="F84" s="5"/>
      <c r="G84" s="5"/>
      <c r="H84" s="5"/>
      <c r="I84" s="5"/>
      <c r="J84" s="5"/>
      <c r="K84" s="5"/>
    </row>
    <row r="85" spans="2:11" ht="36" x14ac:dyDescent="0.25">
      <c r="B85" s="1123"/>
      <c r="C85" s="92"/>
      <c r="D85" s="45" t="s">
        <v>1113</v>
      </c>
      <c r="E85" s="5"/>
      <c r="F85" s="5"/>
      <c r="G85" s="5"/>
      <c r="H85" s="5"/>
      <c r="I85" s="5"/>
      <c r="J85" s="5"/>
      <c r="K85" s="5"/>
    </row>
    <row r="86" spans="2:11" ht="24" x14ac:dyDescent="0.25">
      <c r="B86" s="1123"/>
      <c r="C86" s="92"/>
      <c r="D86" s="45" t="s">
        <v>1114</v>
      </c>
      <c r="E86" s="5"/>
      <c r="F86" s="5"/>
      <c r="G86" s="5"/>
      <c r="H86" s="5"/>
      <c r="I86" s="5"/>
      <c r="J86" s="5"/>
      <c r="K86" s="5"/>
    </row>
    <row r="87" spans="2:11" ht="24" x14ac:dyDescent="0.25">
      <c r="B87" s="1123"/>
      <c r="C87" s="92"/>
      <c r="D87" s="45" t="s">
        <v>1115</v>
      </c>
      <c r="E87" s="5"/>
      <c r="F87" s="5"/>
      <c r="G87" s="5"/>
      <c r="H87" s="5"/>
      <c r="I87" s="5"/>
      <c r="J87" s="5"/>
      <c r="K87" s="5"/>
    </row>
    <row r="88" spans="2:11" ht="24" x14ac:dyDescent="0.25">
      <c r="B88" s="1123"/>
      <c r="C88" s="92"/>
      <c r="D88" s="45" t="s">
        <v>1116</v>
      </c>
      <c r="E88" s="5"/>
      <c r="F88" s="5"/>
      <c r="G88" s="5"/>
      <c r="H88" s="5"/>
      <c r="I88" s="5"/>
      <c r="J88" s="5"/>
      <c r="K88" s="5"/>
    </row>
    <row r="89" spans="2:11" ht="36" x14ac:dyDescent="0.25">
      <c r="B89" s="1123"/>
      <c r="C89" s="92"/>
      <c r="D89" s="45" t="s">
        <v>1117</v>
      </c>
      <c r="E89" s="5"/>
      <c r="F89" s="5"/>
      <c r="G89" s="5"/>
      <c r="H89" s="5"/>
      <c r="I89" s="5"/>
      <c r="J89" s="5"/>
      <c r="K89" s="5"/>
    </row>
    <row r="90" spans="2:11" ht="24" x14ac:dyDescent="0.25">
      <c r="B90" s="1123"/>
      <c r="C90" s="92"/>
      <c r="D90" s="45" t="s">
        <v>1118</v>
      </c>
      <c r="E90" s="5"/>
      <c r="F90" s="5"/>
      <c r="G90" s="5"/>
      <c r="H90" s="5"/>
      <c r="I90" s="5"/>
      <c r="J90" s="5"/>
      <c r="K90" s="5"/>
    </row>
    <row r="91" spans="2:11" ht="60.75" thickBot="1" x14ac:dyDescent="0.3">
      <c r="B91" s="1124"/>
      <c r="C91" s="2"/>
      <c r="D91" s="39" t="s">
        <v>1119</v>
      </c>
      <c r="E91" s="5"/>
      <c r="F91" s="5"/>
      <c r="G91" s="5"/>
      <c r="H91" s="5"/>
      <c r="I91" s="5"/>
      <c r="J91" s="5"/>
      <c r="K91" s="5"/>
    </row>
    <row r="92" spans="2:11" ht="36" x14ac:dyDescent="0.25">
      <c r="B92" s="1122" t="s">
        <v>560</v>
      </c>
      <c r="C92" s="92"/>
      <c r="D92" s="52" t="s">
        <v>1120</v>
      </c>
      <c r="E92" s="5"/>
      <c r="F92" s="5"/>
      <c r="G92" s="5"/>
      <c r="H92" s="5"/>
      <c r="I92" s="5"/>
      <c r="J92" s="5"/>
      <c r="K92" s="5"/>
    </row>
    <row r="93" spans="2:11" ht="36" x14ac:dyDescent="0.25">
      <c r="B93" s="1123"/>
      <c r="C93" s="92"/>
      <c r="D93" s="45" t="s">
        <v>1121</v>
      </c>
      <c r="E93" s="5"/>
      <c r="F93" s="5"/>
      <c r="G93" s="5"/>
      <c r="H93" s="5"/>
      <c r="I93" s="5"/>
      <c r="J93" s="5"/>
      <c r="K93" s="5"/>
    </row>
    <row r="94" spans="2:11" x14ac:dyDescent="0.25">
      <c r="B94" s="1123"/>
      <c r="C94" s="92"/>
      <c r="D94" s="15"/>
      <c r="E94" s="5"/>
      <c r="F94" s="5"/>
      <c r="G94" s="5"/>
      <c r="H94" s="5"/>
      <c r="I94" s="5"/>
      <c r="J94" s="5"/>
      <c r="K94" s="5"/>
    </row>
    <row r="95" spans="2:11" x14ac:dyDescent="0.25">
      <c r="B95" s="1123"/>
      <c r="C95" s="92"/>
      <c r="D95" s="45" t="s">
        <v>561</v>
      </c>
      <c r="E95" s="5"/>
      <c r="F95" s="5"/>
      <c r="G95" s="5"/>
      <c r="H95" s="5"/>
      <c r="I95" s="5"/>
      <c r="J95" s="5"/>
      <c r="K95" s="5"/>
    </row>
    <row r="96" spans="2:11" ht="37.5" x14ac:dyDescent="0.25">
      <c r="B96" s="1123"/>
      <c r="C96" s="92"/>
      <c r="D96" s="45" t="s">
        <v>1122</v>
      </c>
      <c r="E96" s="5"/>
      <c r="F96" s="5"/>
      <c r="G96" s="5"/>
      <c r="H96" s="5"/>
      <c r="I96" s="5"/>
      <c r="J96" s="5"/>
      <c r="K96" s="5"/>
    </row>
    <row r="97" spans="2:11" ht="49.5" x14ac:dyDescent="0.25">
      <c r="B97" s="1123"/>
      <c r="C97" s="92"/>
      <c r="D97" s="45" t="s">
        <v>1123</v>
      </c>
      <c r="E97" s="5"/>
      <c r="F97" s="5"/>
      <c r="G97" s="5"/>
      <c r="H97" s="5"/>
      <c r="I97" s="5"/>
      <c r="J97" s="5"/>
      <c r="K97" s="5"/>
    </row>
    <row r="98" spans="2:11" ht="25.5" x14ac:dyDescent="0.25">
      <c r="B98" s="1123"/>
      <c r="C98" s="92"/>
      <c r="D98" s="45" t="s">
        <v>1124</v>
      </c>
      <c r="E98" s="5"/>
      <c r="F98" s="5"/>
      <c r="G98" s="5"/>
      <c r="H98" s="5"/>
      <c r="I98" s="5"/>
      <c r="J98" s="5"/>
      <c r="K98" s="5"/>
    </row>
    <row r="99" spans="2:11" x14ac:dyDescent="0.25">
      <c r="B99" s="1123"/>
      <c r="C99" s="92"/>
      <c r="D99" s="45" t="s">
        <v>1125</v>
      </c>
      <c r="E99" s="5"/>
      <c r="F99" s="5"/>
      <c r="G99" s="5"/>
      <c r="H99" s="5"/>
      <c r="I99" s="5"/>
      <c r="J99" s="5"/>
      <c r="K99" s="5"/>
    </row>
    <row r="100" spans="2:11" ht="48.75" thickBot="1" x14ac:dyDescent="0.3">
      <c r="B100" s="1124"/>
      <c r="C100" s="2"/>
      <c r="D100" s="70" t="s">
        <v>1126</v>
      </c>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mergeCells count="32">
    <mergeCell ref="A1:P1"/>
    <mergeCell ref="A2:P2"/>
    <mergeCell ref="A3:P3"/>
    <mergeCell ref="A4:D4"/>
    <mergeCell ref="A5:P5"/>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B78:B91"/>
    <mergeCell ref="B92:B100"/>
    <mergeCell ref="B61:D61"/>
    <mergeCell ref="B63:B74"/>
    <mergeCell ref="B75:B76"/>
    <mergeCell ref="D75:D76"/>
    <mergeCell ref="B10:D10"/>
    <mergeCell ref="F10:S10"/>
    <mergeCell ref="F11:S11"/>
    <mergeCell ref="E12:R12"/>
    <mergeCell ref="E13:R13"/>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0" r:id="rId1"/>
  </hyperlinks>
  <pageMargins left="0.25" right="0.25" top="0.75" bottom="0.75" header="0.3" footer="0.3"/>
  <pageSetup paperSize="178"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U179"/>
  <sheetViews>
    <sheetView showGridLines="0" topLeftCell="A24"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136</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INFORMACION",+F22))</f>
        <v>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1733</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75" thickBot="1" x14ac:dyDescent="0.3">
      <c r="B15" s="1122" t="s">
        <v>470</v>
      </c>
      <c r="C15" s="87"/>
      <c r="D15" s="1104" t="s">
        <v>471</v>
      </c>
      <c r="E15" s="1105"/>
      <c r="F15" s="1105"/>
      <c r="G15" s="1105"/>
      <c r="H15" s="1105"/>
      <c r="I15" s="1106"/>
      <c r="J15" s="5"/>
      <c r="K15" s="5"/>
    </row>
    <row r="16" spans="1:21" ht="36.75" thickBot="1" x14ac:dyDescent="0.3">
      <c r="B16" s="1123"/>
      <c r="C16" s="92"/>
      <c r="D16" s="42" t="s">
        <v>1127</v>
      </c>
      <c r="E16" s="507">
        <v>37</v>
      </c>
      <c r="F16" s="5"/>
      <c r="G16" s="5"/>
      <c r="H16" s="5"/>
      <c r="I16" s="20"/>
      <c r="J16" s="5"/>
      <c r="K16" s="5"/>
    </row>
    <row r="17" spans="2:11" ht="72.75" thickBot="1" x14ac:dyDescent="0.3">
      <c r="B17" s="1123"/>
      <c r="C17" s="92"/>
      <c r="D17" s="39" t="s">
        <v>1128</v>
      </c>
      <c r="E17" s="507">
        <v>37</v>
      </c>
      <c r="F17" s="5"/>
      <c r="G17" s="5"/>
      <c r="H17" s="5"/>
      <c r="I17" s="20"/>
      <c r="J17" s="5"/>
      <c r="K17" s="5"/>
    </row>
    <row r="18" spans="2:11" ht="15.75" thickBot="1" x14ac:dyDescent="0.3">
      <c r="B18" s="1123"/>
      <c r="C18" s="90"/>
      <c r="D18" s="1134"/>
      <c r="E18" s="1135"/>
      <c r="F18" s="1135"/>
      <c r="G18" s="1135"/>
      <c r="H18" s="1135"/>
      <c r="I18" s="1136"/>
      <c r="J18" s="5"/>
      <c r="K18" s="5"/>
    </row>
    <row r="19" spans="2:11" ht="15.75" thickBot="1" x14ac:dyDescent="0.3">
      <c r="B19" s="1123"/>
      <c r="C19" s="92"/>
      <c r="D19" s="42" t="s">
        <v>601</v>
      </c>
      <c r="E19" s="88" t="s">
        <v>494</v>
      </c>
      <c r="F19" s="88" t="s">
        <v>495</v>
      </c>
      <c r="G19" s="88" t="s">
        <v>496</v>
      </c>
      <c r="H19" s="88" t="s">
        <v>497</v>
      </c>
      <c r="I19" s="88" t="s">
        <v>602</v>
      </c>
      <c r="J19" s="5"/>
      <c r="K19" s="5"/>
    </row>
    <row r="20" spans="2:11" ht="48.75" thickBot="1" x14ac:dyDescent="0.3">
      <c r="B20" s="1123"/>
      <c r="C20" s="92"/>
      <c r="D20" s="39" t="s">
        <v>1129</v>
      </c>
      <c r="E20" s="507">
        <v>37</v>
      </c>
      <c r="F20" s="507">
        <v>37</v>
      </c>
      <c r="G20" s="507">
        <v>37</v>
      </c>
      <c r="H20" s="507">
        <v>37</v>
      </c>
      <c r="I20" s="41">
        <f>SUM(E20:H20)</f>
        <v>148</v>
      </c>
      <c r="J20" s="5"/>
      <c r="K20" s="5"/>
    </row>
    <row r="21" spans="2:11" ht="36.75" thickBot="1" x14ac:dyDescent="0.3">
      <c r="B21" s="1123"/>
      <c r="C21" s="92"/>
      <c r="D21" s="39" t="s">
        <v>1130</v>
      </c>
      <c r="E21" s="507">
        <v>37</v>
      </c>
      <c r="F21" s="507">
        <v>37</v>
      </c>
      <c r="G21" s="507"/>
      <c r="H21" s="6"/>
      <c r="I21" s="41">
        <f>SUM(E21:H21)</f>
        <v>74</v>
      </c>
      <c r="J21" s="5"/>
      <c r="K21" s="5"/>
    </row>
    <row r="22" spans="2:11" ht="48.75" thickBot="1" x14ac:dyDescent="0.3">
      <c r="B22" s="1124"/>
      <c r="C22" s="2"/>
      <c r="D22" s="39" t="s">
        <v>1131</v>
      </c>
      <c r="E22" s="135">
        <f>IFERROR(E21/E20,0)</f>
        <v>1</v>
      </c>
      <c r="F22" s="135">
        <f>IFERROR(F21/F20,0)</f>
        <v>1</v>
      </c>
      <c r="G22" s="135">
        <f>IFERROR(G21/G20,0)</f>
        <v>0</v>
      </c>
      <c r="H22" s="135">
        <f>IFERROR(H21/H20,0)</f>
        <v>0</v>
      </c>
      <c r="I22" s="135">
        <f>IFERROR(I21/I20,0)</f>
        <v>0.5</v>
      </c>
      <c r="J22" s="5"/>
      <c r="K22" s="5"/>
    </row>
    <row r="23" spans="2:11" ht="36" customHeight="1" thickBot="1" x14ac:dyDescent="0.3">
      <c r="B23" s="46" t="s">
        <v>509</v>
      </c>
      <c r="C23" s="91"/>
      <c r="D23" s="1131" t="s">
        <v>1132</v>
      </c>
      <c r="E23" s="1132"/>
      <c r="F23" s="1132"/>
      <c r="G23" s="1132"/>
      <c r="H23" s="1132"/>
      <c r="I23" s="1133"/>
      <c r="J23" s="5"/>
      <c r="K23" s="5"/>
    </row>
    <row r="24" spans="2:11" ht="36" customHeight="1" thickBot="1" x14ac:dyDescent="0.3">
      <c r="B24" s="46" t="s">
        <v>511</v>
      </c>
      <c r="C24" s="91"/>
      <c r="D24" s="1131" t="s">
        <v>610</v>
      </c>
      <c r="E24" s="1132"/>
      <c r="F24" s="1132"/>
      <c r="G24" s="1132"/>
      <c r="H24" s="1132"/>
      <c r="I24" s="1133"/>
      <c r="J24" s="5"/>
      <c r="K24" s="5"/>
    </row>
    <row r="25" spans="2:11" ht="15.75" thickBot="1" x14ac:dyDescent="0.3">
      <c r="B25" s="36"/>
      <c r="C25" s="86"/>
      <c r="D25" s="5"/>
      <c r="E25" s="5"/>
      <c r="F25" s="5"/>
      <c r="G25" s="5"/>
      <c r="H25" s="5"/>
      <c r="I25" s="5"/>
      <c r="J25" s="5"/>
      <c r="K25" s="5"/>
    </row>
    <row r="26" spans="2:11" ht="24" customHeight="1" thickBot="1" x14ac:dyDescent="0.3">
      <c r="B26" s="1119" t="s">
        <v>513</v>
      </c>
      <c r="C26" s="1120"/>
      <c r="D26" s="1120"/>
      <c r="E26" s="1121"/>
      <c r="F26" s="5"/>
      <c r="G26" s="5"/>
      <c r="H26" s="5"/>
      <c r="I26" s="5"/>
      <c r="J26" s="5"/>
      <c r="K26" s="5"/>
    </row>
    <row r="27" spans="2:11" ht="72.75" thickBot="1" x14ac:dyDescent="0.3">
      <c r="B27" s="1122">
        <v>1</v>
      </c>
      <c r="C27" s="92"/>
      <c r="D27" s="47" t="s">
        <v>514</v>
      </c>
      <c r="E27" s="524" t="s">
        <v>2</v>
      </c>
      <c r="F27" s="5"/>
      <c r="G27" s="5"/>
      <c r="H27" s="5"/>
      <c r="I27" s="5"/>
      <c r="J27" s="5"/>
      <c r="K27" s="5"/>
    </row>
    <row r="28" spans="2:11" ht="48.75" thickBot="1" x14ac:dyDescent="0.3">
      <c r="B28" s="1123"/>
      <c r="C28" s="92"/>
      <c r="D28" s="39" t="s">
        <v>7</v>
      </c>
      <c r="E28" s="524" t="s">
        <v>1708</v>
      </c>
      <c r="F28" s="5"/>
      <c r="G28" s="5"/>
      <c r="H28" s="5"/>
      <c r="I28" s="5"/>
      <c r="J28" s="5"/>
      <c r="K28" s="5"/>
    </row>
    <row r="29" spans="2:11" ht="24.75" thickBot="1" x14ac:dyDescent="0.3">
      <c r="B29" s="1123"/>
      <c r="C29" s="92"/>
      <c r="D29" s="39" t="s">
        <v>515</v>
      </c>
      <c r="E29" s="524" t="s">
        <v>1714</v>
      </c>
      <c r="F29" s="5"/>
      <c r="G29" s="5"/>
      <c r="H29" s="5"/>
      <c r="I29" s="5"/>
      <c r="J29" s="5"/>
      <c r="K29" s="5"/>
    </row>
    <row r="30" spans="2:11" ht="24.75" thickBot="1" x14ac:dyDescent="0.3">
      <c r="B30" s="1123"/>
      <c r="C30" s="92"/>
      <c r="D30" s="39" t="s">
        <v>9</v>
      </c>
      <c r="E30" s="524" t="s">
        <v>1715</v>
      </c>
      <c r="F30" s="5"/>
      <c r="G30" s="5"/>
      <c r="H30" s="5"/>
      <c r="I30" s="5"/>
      <c r="J30" s="5"/>
      <c r="K30" s="5"/>
    </row>
    <row r="31" spans="2:11" ht="30.75" thickBot="1" x14ac:dyDescent="0.3">
      <c r="B31" s="1123"/>
      <c r="C31" s="92"/>
      <c r="D31" s="39" t="s">
        <v>11</v>
      </c>
      <c r="E31" s="525" t="s">
        <v>1716</v>
      </c>
      <c r="F31" s="5"/>
      <c r="G31" s="5"/>
      <c r="H31" s="5"/>
      <c r="I31" s="5"/>
      <c r="J31" s="5"/>
      <c r="K31" s="5"/>
    </row>
    <row r="32" spans="2:11" ht="15.75" thickBot="1" x14ac:dyDescent="0.3">
      <c r="B32" s="1123"/>
      <c r="C32" s="92"/>
      <c r="D32" s="39" t="s">
        <v>13</v>
      </c>
      <c r="E32" s="526">
        <v>3138863455</v>
      </c>
      <c r="F32" s="5"/>
      <c r="G32" s="5"/>
      <c r="H32" s="5"/>
      <c r="I32" s="5"/>
      <c r="J32" s="5"/>
      <c r="K32" s="5"/>
    </row>
    <row r="33" spans="2:11" ht="24.75" thickBot="1" x14ac:dyDescent="0.3">
      <c r="B33" s="1124"/>
      <c r="C33" s="2"/>
      <c r="D33" s="39" t="s">
        <v>516</v>
      </c>
      <c r="E33" s="524" t="s">
        <v>1717</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119" t="s">
        <v>517</v>
      </c>
      <c r="C35" s="1120"/>
      <c r="D35" s="1120"/>
      <c r="E35" s="1121"/>
      <c r="F35" s="5"/>
      <c r="G35" s="5"/>
      <c r="H35" s="5"/>
      <c r="I35" s="5"/>
      <c r="J35" s="5"/>
      <c r="K35" s="5"/>
    </row>
    <row r="36" spans="2:11" ht="60.75" thickBot="1" x14ac:dyDescent="0.3">
      <c r="B36" s="1122">
        <v>1</v>
      </c>
      <c r="C36" s="92"/>
      <c r="D36" s="47" t="s">
        <v>514</v>
      </c>
      <c r="E36" s="568" t="s">
        <v>518</v>
      </c>
      <c r="F36" s="320"/>
      <c r="G36" s="5"/>
      <c r="H36" s="5"/>
      <c r="I36" s="5"/>
      <c r="J36" s="5"/>
      <c r="K36" s="5"/>
    </row>
    <row r="37" spans="2:11" ht="84.75" thickBot="1" x14ac:dyDescent="0.3">
      <c r="B37" s="1123"/>
      <c r="C37" s="92"/>
      <c r="D37" s="39" t="s">
        <v>7</v>
      </c>
      <c r="E37" s="568" t="s">
        <v>611</v>
      </c>
      <c r="F37" s="5"/>
      <c r="G37" s="5"/>
      <c r="H37" s="5"/>
      <c r="I37" s="5"/>
      <c r="J37" s="5"/>
      <c r="K37" s="5"/>
    </row>
    <row r="38" spans="2:11" ht="15.75" thickBot="1" x14ac:dyDescent="0.3">
      <c r="B38" s="1123"/>
      <c r="C38" s="92"/>
      <c r="D38" s="39" t="s">
        <v>515</v>
      </c>
      <c r="E38" s="232"/>
      <c r="F38" s="5"/>
      <c r="G38" s="5"/>
      <c r="H38" s="5"/>
      <c r="I38" s="5"/>
      <c r="J38" s="5"/>
      <c r="K38" s="5"/>
    </row>
    <row r="39" spans="2:11" ht="15.75" thickBot="1" x14ac:dyDescent="0.3">
      <c r="B39" s="1123"/>
      <c r="C39" s="92"/>
      <c r="D39" s="39" t="s">
        <v>9</v>
      </c>
      <c r="E39" s="232"/>
      <c r="F39" s="5"/>
      <c r="G39" s="5"/>
      <c r="H39" s="5"/>
      <c r="I39" s="5"/>
      <c r="J39" s="5"/>
      <c r="K39" s="5"/>
    </row>
    <row r="40" spans="2:11" ht="15.75" thickBot="1" x14ac:dyDescent="0.3">
      <c r="B40" s="1123"/>
      <c r="C40" s="92"/>
      <c r="D40" s="39" t="s">
        <v>11</v>
      </c>
      <c r="E40" s="232"/>
      <c r="F40" s="5"/>
      <c r="G40" s="5"/>
      <c r="H40" s="5"/>
      <c r="I40" s="5"/>
      <c r="J40" s="5"/>
      <c r="K40" s="5"/>
    </row>
    <row r="41" spans="2:11" ht="15.75" thickBot="1" x14ac:dyDescent="0.3">
      <c r="B41" s="1123"/>
      <c r="C41" s="92"/>
      <c r="D41" s="39" t="s">
        <v>13</v>
      </c>
      <c r="E41" s="232"/>
      <c r="F41" s="5"/>
      <c r="G41" s="5"/>
      <c r="H41" s="5"/>
      <c r="I41" s="5"/>
      <c r="J41" s="5"/>
      <c r="K41" s="5"/>
    </row>
    <row r="42" spans="2:11" ht="15.75" thickBot="1" x14ac:dyDescent="0.3">
      <c r="B42" s="1124"/>
      <c r="C42" s="2"/>
      <c r="D42" s="39" t="s">
        <v>516</v>
      </c>
      <c r="E42" s="232"/>
      <c r="F42" s="5"/>
      <c r="G42" s="5"/>
      <c r="H42" s="5"/>
      <c r="I42" s="5"/>
      <c r="J42" s="5"/>
      <c r="K42" s="5"/>
    </row>
    <row r="43" spans="2:11" ht="15.75" thickBot="1" x14ac:dyDescent="0.3">
      <c r="B43" s="36"/>
      <c r="C43" s="86"/>
      <c r="D43" s="5"/>
      <c r="E43" s="5"/>
      <c r="F43" s="5"/>
      <c r="G43" s="5"/>
      <c r="H43" s="5"/>
      <c r="I43" s="5"/>
      <c r="J43" s="5"/>
      <c r="K43" s="5"/>
    </row>
    <row r="44" spans="2:11" ht="15" customHeight="1" thickBot="1" x14ac:dyDescent="0.3">
      <c r="B44" s="117" t="s">
        <v>520</v>
      </c>
      <c r="C44" s="118"/>
      <c r="D44" s="118"/>
      <c r="E44" s="119"/>
      <c r="G44" s="5"/>
      <c r="H44" s="5"/>
      <c r="I44" s="5"/>
      <c r="J44" s="5"/>
      <c r="K44" s="5"/>
    </row>
    <row r="45" spans="2:11" ht="24.75" thickBot="1" x14ac:dyDescent="0.3">
      <c r="B45" s="46" t="s">
        <v>521</v>
      </c>
      <c r="C45" s="39" t="s">
        <v>522</v>
      </c>
      <c r="D45" s="39" t="s">
        <v>523</v>
      </c>
      <c r="E45" s="39" t="s">
        <v>524</v>
      </c>
      <c r="F45" s="5"/>
      <c r="G45" s="5"/>
      <c r="H45" s="5"/>
      <c r="I45" s="5"/>
      <c r="J45" s="5"/>
    </row>
    <row r="46" spans="2:11" ht="72.75" thickBot="1" x14ac:dyDescent="0.3">
      <c r="B46" s="48">
        <v>42401</v>
      </c>
      <c r="C46" s="39">
        <v>0.01</v>
      </c>
      <c r="D46" s="49" t="s">
        <v>1133</v>
      </c>
      <c r="E46" s="39"/>
      <c r="F46" s="5"/>
      <c r="G46" s="5"/>
      <c r="H46" s="5"/>
      <c r="I46" s="5"/>
      <c r="J46" s="5"/>
    </row>
    <row r="47" spans="2:11" ht="15.75" thickBot="1" x14ac:dyDescent="0.3">
      <c r="B47" s="3"/>
      <c r="C47" s="93"/>
      <c r="D47" s="5"/>
      <c r="E47" s="5"/>
      <c r="F47" s="5"/>
      <c r="G47" s="5"/>
      <c r="H47" s="5"/>
      <c r="I47" s="5"/>
      <c r="J47" s="5"/>
      <c r="K47" s="5"/>
    </row>
    <row r="48" spans="2:11" ht="15.75" thickBot="1" x14ac:dyDescent="0.3">
      <c r="B48" s="127" t="s">
        <v>428</v>
      </c>
      <c r="C48" s="94"/>
      <c r="D48" s="5"/>
      <c r="E48" s="5"/>
      <c r="F48" s="5"/>
      <c r="G48" s="5"/>
      <c r="H48" s="5"/>
      <c r="I48" s="5"/>
      <c r="J48" s="5"/>
      <c r="K48" s="5"/>
    </row>
    <row r="49" spans="2:11" x14ac:dyDescent="0.25">
      <c r="B49" s="1260"/>
      <c r="C49" s="1261"/>
      <c r="D49" s="1261"/>
      <c r="E49" s="1262"/>
      <c r="F49" s="5"/>
      <c r="G49" s="5"/>
      <c r="H49" s="5"/>
      <c r="I49" s="5"/>
      <c r="J49" s="5"/>
      <c r="K49" s="5"/>
    </row>
    <row r="50" spans="2:11" ht="15.75" thickBot="1" x14ac:dyDescent="0.3">
      <c r="B50" s="1263"/>
      <c r="C50" s="1264"/>
      <c r="D50" s="1264"/>
      <c r="E50" s="1265"/>
      <c r="F50" s="5"/>
      <c r="G50" s="5"/>
      <c r="H50" s="5"/>
      <c r="I50" s="5"/>
      <c r="J50" s="5"/>
      <c r="K50" s="5"/>
    </row>
    <row r="51" spans="2:11" ht="15.75" thickBot="1" x14ac:dyDescent="0.3">
      <c r="B51" s="5"/>
      <c r="D51" s="5"/>
      <c r="E51" s="5"/>
      <c r="F51" s="5"/>
      <c r="G51" s="5"/>
      <c r="H51" s="5"/>
      <c r="I51" s="5"/>
      <c r="J51" s="5"/>
      <c r="K51" s="5"/>
    </row>
    <row r="52" spans="2:11" ht="24.75" thickBot="1" x14ac:dyDescent="0.3">
      <c r="B52" s="50" t="s">
        <v>526</v>
      </c>
      <c r="C52" s="95"/>
      <c r="D52" s="5"/>
      <c r="E52" s="5"/>
      <c r="F52" s="5"/>
      <c r="G52" s="5"/>
      <c r="H52" s="5"/>
      <c r="I52" s="5"/>
      <c r="J52" s="5"/>
      <c r="K52" s="5"/>
    </row>
    <row r="53" spans="2:11" ht="15.75" thickBot="1" x14ac:dyDescent="0.3">
      <c r="B53" s="1"/>
      <c r="C53" s="74"/>
      <c r="D53" s="5"/>
      <c r="E53" s="5"/>
      <c r="F53" s="5"/>
      <c r="G53" s="5"/>
      <c r="H53" s="5"/>
      <c r="I53" s="5"/>
      <c r="J53" s="5"/>
      <c r="K53" s="5"/>
    </row>
    <row r="54" spans="2:11" ht="84.75" thickBot="1" x14ac:dyDescent="0.3">
      <c r="B54" s="51" t="s">
        <v>527</v>
      </c>
      <c r="C54" s="96"/>
      <c r="D54" s="42" t="s">
        <v>1134</v>
      </c>
      <c r="E54" s="5"/>
      <c r="F54" s="5"/>
      <c r="G54" s="5"/>
      <c r="H54" s="5"/>
      <c r="I54" s="5"/>
      <c r="J54" s="5"/>
      <c r="K54" s="5"/>
    </row>
    <row r="55" spans="2:11" x14ac:dyDescent="0.25">
      <c r="B55" s="1122" t="s">
        <v>529</v>
      </c>
      <c r="C55" s="92"/>
      <c r="D55" s="52" t="s">
        <v>530</v>
      </c>
      <c r="E55" s="5"/>
      <c r="F55" s="5"/>
      <c r="G55" s="5"/>
      <c r="H55" s="5"/>
      <c r="I55" s="5"/>
      <c r="J55" s="5"/>
      <c r="K55" s="5"/>
    </row>
    <row r="56" spans="2:11" ht="84" x14ac:dyDescent="0.25">
      <c r="B56" s="1123"/>
      <c r="C56" s="92"/>
      <c r="D56" s="45" t="s">
        <v>1135</v>
      </c>
      <c r="E56" s="5"/>
      <c r="F56" s="5"/>
      <c r="G56" s="5"/>
      <c r="H56" s="5"/>
      <c r="I56" s="5"/>
      <c r="J56" s="5"/>
      <c r="K56" s="5"/>
    </row>
    <row r="57" spans="2:11" x14ac:dyDescent="0.25">
      <c r="B57" s="1123"/>
      <c r="C57" s="92"/>
      <c r="D57" s="52" t="s">
        <v>615</v>
      </c>
      <c r="E57" s="5"/>
      <c r="F57" s="5"/>
      <c r="G57" s="5"/>
      <c r="H57" s="5"/>
      <c r="I57" s="5"/>
      <c r="J57" s="5"/>
      <c r="K57" s="5"/>
    </row>
    <row r="58" spans="2:11" x14ac:dyDescent="0.25">
      <c r="B58" s="1123"/>
      <c r="C58" s="92"/>
      <c r="D58" s="45" t="s">
        <v>534</v>
      </c>
      <c r="E58" s="5"/>
      <c r="F58" s="5"/>
      <c r="G58" s="5"/>
      <c r="H58" s="5"/>
      <c r="I58" s="5"/>
      <c r="J58" s="5"/>
      <c r="K58" s="5"/>
    </row>
    <row r="59" spans="2:11" ht="36" x14ac:dyDescent="0.25">
      <c r="B59" s="1123"/>
      <c r="C59" s="92"/>
      <c r="D59" s="45" t="s">
        <v>1136</v>
      </c>
      <c r="E59" s="5"/>
      <c r="F59" s="5"/>
      <c r="G59" s="5"/>
      <c r="H59" s="5"/>
      <c r="I59" s="5"/>
      <c r="J59" s="5"/>
      <c r="K59" s="5"/>
    </row>
    <row r="60" spans="2:11" ht="24" x14ac:dyDescent="0.25">
      <c r="B60" s="1123"/>
      <c r="C60" s="92"/>
      <c r="D60" s="45" t="s">
        <v>1137</v>
      </c>
      <c r="E60" s="5"/>
      <c r="F60" s="5"/>
      <c r="G60" s="5"/>
      <c r="H60" s="5"/>
      <c r="I60" s="5"/>
      <c r="J60" s="5"/>
      <c r="K60" s="5"/>
    </row>
    <row r="61" spans="2:11" x14ac:dyDescent="0.25">
      <c r="B61" s="1123"/>
      <c r="C61" s="92"/>
      <c r="D61" s="45" t="s">
        <v>1138</v>
      </c>
      <c r="E61" s="5"/>
      <c r="F61" s="5"/>
      <c r="G61" s="5"/>
      <c r="H61" s="5"/>
      <c r="I61" s="5"/>
      <c r="J61" s="5"/>
      <c r="K61" s="5"/>
    </row>
    <row r="62" spans="2:11" x14ac:dyDescent="0.25">
      <c r="B62" s="1123"/>
      <c r="C62" s="92"/>
      <c r="D62" s="52" t="s">
        <v>622</v>
      </c>
      <c r="E62" s="5"/>
      <c r="F62" s="5"/>
      <c r="G62" s="5"/>
      <c r="H62" s="5"/>
      <c r="I62" s="5"/>
      <c r="J62" s="5"/>
      <c r="K62" s="5"/>
    </row>
    <row r="63" spans="2:11" ht="60.75" thickBot="1" x14ac:dyDescent="0.3">
      <c r="B63" s="1124"/>
      <c r="C63" s="2"/>
      <c r="D63" s="39" t="s">
        <v>1139</v>
      </c>
      <c r="E63" s="5"/>
      <c r="F63" s="5"/>
      <c r="G63" s="5"/>
      <c r="H63" s="5"/>
      <c r="I63" s="5"/>
      <c r="J63" s="5"/>
      <c r="K63" s="5"/>
    </row>
    <row r="64" spans="2:11" ht="24.75" thickBot="1" x14ac:dyDescent="0.3">
      <c r="B64" s="46" t="s">
        <v>542</v>
      </c>
      <c r="C64" s="2"/>
      <c r="D64" s="39"/>
      <c r="E64" s="5"/>
      <c r="F64" s="5"/>
      <c r="G64" s="5"/>
      <c r="H64" s="5"/>
      <c r="I64" s="5"/>
      <c r="J64" s="5"/>
      <c r="K64" s="5"/>
    </row>
    <row r="65" spans="2:11" ht="276" x14ac:dyDescent="0.25">
      <c r="B65" s="1122" t="s">
        <v>543</v>
      </c>
      <c r="C65" s="92"/>
      <c r="D65" s="45" t="s">
        <v>1140</v>
      </c>
      <c r="E65" s="5"/>
      <c r="F65" s="5"/>
      <c r="G65" s="5"/>
      <c r="H65" s="5"/>
      <c r="I65" s="5"/>
      <c r="J65" s="5"/>
      <c r="K65" s="5"/>
    </row>
    <row r="66" spans="2:11" ht="132" x14ac:dyDescent="0.25">
      <c r="B66" s="1123"/>
      <c r="C66" s="92"/>
      <c r="D66" s="45" t="s">
        <v>1141</v>
      </c>
      <c r="E66" s="5"/>
      <c r="F66" s="5"/>
      <c r="G66" s="5"/>
      <c r="H66" s="5"/>
      <c r="I66" s="5"/>
      <c r="J66" s="5"/>
      <c r="K66" s="5"/>
    </row>
    <row r="67" spans="2:11" ht="72.75" thickBot="1" x14ac:dyDescent="0.3">
      <c r="B67" s="1124"/>
      <c r="C67" s="2"/>
      <c r="D67" s="39" t="s">
        <v>1142</v>
      </c>
      <c r="E67" s="5"/>
      <c r="F67" s="5"/>
      <c r="G67" s="5"/>
      <c r="H67" s="5"/>
      <c r="I67" s="5"/>
      <c r="J67" s="5"/>
      <c r="K67" s="5"/>
    </row>
    <row r="68" spans="2:11" x14ac:dyDescent="0.25">
      <c r="B68" s="1122" t="s">
        <v>560</v>
      </c>
      <c r="C68" s="92"/>
      <c r="D68" s="45"/>
      <c r="E68" s="5"/>
      <c r="F68" s="5"/>
      <c r="G68" s="5"/>
      <c r="H68" s="5"/>
      <c r="I68" s="5"/>
      <c r="J68" s="5"/>
      <c r="K68" s="5"/>
    </row>
    <row r="69" spans="2:11" x14ac:dyDescent="0.25">
      <c r="B69" s="1123"/>
      <c r="C69" s="92"/>
      <c r="D69" s="15"/>
      <c r="E69" s="5"/>
      <c r="F69" s="5"/>
      <c r="G69" s="5"/>
      <c r="H69" s="5"/>
      <c r="I69" s="5"/>
      <c r="J69" s="5"/>
      <c r="K69" s="5"/>
    </row>
    <row r="70" spans="2:11" x14ac:dyDescent="0.25">
      <c r="B70" s="1123"/>
      <c r="C70" s="92"/>
      <c r="D70" s="45" t="s">
        <v>561</v>
      </c>
      <c r="E70" s="5"/>
      <c r="F70" s="5"/>
      <c r="G70" s="5"/>
      <c r="H70" s="5"/>
      <c r="I70" s="5"/>
      <c r="J70" s="5"/>
      <c r="K70" s="5"/>
    </row>
    <row r="71" spans="2:11" ht="61.5" x14ac:dyDescent="0.25">
      <c r="B71" s="1123"/>
      <c r="C71" s="92"/>
      <c r="D71" s="45" t="s">
        <v>1143</v>
      </c>
      <c r="E71" s="5"/>
      <c r="F71" s="5"/>
      <c r="G71" s="5"/>
      <c r="H71" s="5"/>
      <c r="I71" s="5"/>
      <c r="J71" s="5"/>
      <c r="K71" s="5"/>
    </row>
    <row r="72" spans="2:11" ht="49.5" x14ac:dyDescent="0.25">
      <c r="B72" s="1123"/>
      <c r="C72" s="92"/>
      <c r="D72" s="45" t="s">
        <v>1144</v>
      </c>
      <c r="E72" s="5"/>
      <c r="F72" s="5"/>
      <c r="G72" s="5"/>
      <c r="H72" s="5"/>
      <c r="I72" s="5"/>
      <c r="J72" s="5"/>
      <c r="K72" s="5"/>
    </row>
    <row r="73" spans="2:11" ht="49.5" x14ac:dyDescent="0.25">
      <c r="B73" s="1123"/>
      <c r="C73" s="92"/>
      <c r="D73" s="45" t="s">
        <v>1145</v>
      </c>
      <c r="E73" s="5"/>
      <c r="F73" s="5"/>
      <c r="G73" s="5"/>
      <c r="H73" s="5"/>
      <c r="I73" s="5"/>
      <c r="J73" s="5"/>
      <c r="K73" s="5"/>
    </row>
    <row r="74" spans="2:11" ht="72.75" thickBot="1" x14ac:dyDescent="0.3">
      <c r="B74" s="1124"/>
      <c r="C74" s="2"/>
      <c r="D74" s="39" t="s">
        <v>1146</v>
      </c>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A1:P1"/>
    <mergeCell ref="A2:P2"/>
    <mergeCell ref="A3:P3"/>
    <mergeCell ref="A4:D4"/>
    <mergeCell ref="A5:P5"/>
    <mergeCell ref="B55:B63"/>
    <mergeCell ref="B65:B67"/>
    <mergeCell ref="B68:B74"/>
    <mergeCell ref="B15:B22"/>
    <mergeCell ref="D15:I15"/>
    <mergeCell ref="D18:I18"/>
    <mergeCell ref="D23:I23"/>
    <mergeCell ref="D24:I24"/>
    <mergeCell ref="B26:E26"/>
    <mergeCell ref="B27:B33"/>
    <mergeCell ref="B35:E35"/>
    <mergeCell ref="B36:B42"/>
    <mergeCell ref="B49:E50"/>
    <mergeCell ref="B10:D10"/>
    <mergeCell ref="F10:S10"/>
    <mergeCell ref="F11:S11"/>
    <mergeCell ref="E12:R12"/>
    <mergeCell ref="E13:R13"/>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disablePrompts="1"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66FF66"/>
  </sheetPr>
  <dimension ref="A1:U180"/>
  <sheetViews>
    <sheetView showGridLines="0" topLeftCell="A46" zoomScale="98" zoomScaleNormal="98" workbookViewId="0">
      <selection activeCell="D9" sqref="D9"/>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7" width="25" customWidth="1"/>
    <col min="8" max="8" width="15.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137</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26"/>
      <c r="C7" s="75"/>
      <c r="D7" s="5"/>
      <c r="E7" s="16"/>
      <c r="F7" s="5" t="s">
        <v>462</v>
      </c>
      <c r="G7" s="5"/>
      <c r="H7" s="5"/>
      <c r="I7" s="5"/>
      <c r="J7" s="5"/>
      <c r="K7" s="5"/>
    </row>
    <row r="8" spans="1:21" ht="15.75" thickBot="1" x14ac:dyDescent="0.3">
      <c r="B8" s="167" t="s">
        <v>463</v>
      </c>
      <c r="C8" s="205">
        <v>2021</v>
      </c>
      <c r="D8" s="209">
        <f>IF(E10="NO APLICA","NO APLICA",IF(E11="NO SE REPORTA","SIN INFORMACION",+F20))</f>
        <v>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1734</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 customHeight="1" thickTop="1" x14ac:dyDescent="0.25">
      <c r="B15" s="1183" t="s">
        <v>470</v>
      </c>
      <c r="C15" s="87"/>
      <c r="D15" s="1104" t="s">
        <v>775</v>
      </c>
      <c r="E15" s="1105"/>
      <c r="F15" s="1105"/>
      <c r="G15" s="1105"/>
      <c r="H15" s="1105"/>
      <c r="I15" s="1105"/>
      <c r="J15" s="1105"/>
      <c r="K15" s="1106"/>
    </row>
    <row r="16" spans="1:21" ht="15.75" thickBot="1" x14ac:dyDescent="0.3">
      <c r="B16" s="1099"/>
      <c r="C16" s="90"/>
      <c r="D16" s="1266" t="s">
        <v>137</v>
      </c>
      <c r="E16" s="1267"/>
      <c r="F16" s="1267"/>
      <c r="G16" s="1267"/>
      <c r="H16" s="1267"/>
      <c r="I16" s="1267"/>
      <c r="J16" s="1267"/>
      <c r="K16" s="1268"/>
    </row>
    <row r="17" spans="2:12" ht="15.75" thickBot="1" x14ac:dyDescent="0.3">
      <c r="B17" s="1099"/>
      <c r="C17" s="88" t="s">
        <v>424</v>
      </c>
      <c r="D17" s="37" t="s">
        <v>687</v>
      </c>
      <c r="E17" s="88" t="s">
        <v>494</v>
      </c>
      <c r="F17" s="88" t="s">
        <v>495</v>
      </c>
      <c r="G17" s="88" t="s">
        <v>496</v>
      </c>
      <c r="H17" s="88" t="s">
        <v>497</v>
      </c>
      <c r="I17" s="88" t="s">
        <v>1084</v>
      </c>
      <c r="K17" s="20"/>
    </row>
    <row r="18" spans="2:12" ht="36.75" thickBot="1" x14ac:dyDescent="0.3">
      <c r="B18" s="1099"/>
      <c r="C18" s="89" t="s">
        <v>603</v>
      </c>
      <c r="D18" s="39" t="s">
        <v>1147</v>
      </c>
      <c r="E18" s="507">
        <v>5</v>
      </c>
      <c r="F18" s="507">
        <v>3</v>
      </c>
      <c r="G18" s="507"/>
      <c r="H18" s="507"/>
      <c r="I18" s="565">
        <f>SUM(E18:H18)</f>
        <v>8</v>
      </c>
      <c r="K18" s="20"/>
    </row>
    <row r="19" spans="2:12" ht="36.75" thickBot="1" x14ac:dyDescent="0.3">
      <c r="B19" s="1099"/>
      <c r="C19" s="89" t="s">
        <v>605</v>
      </c>
      <c r="D19" s="39" t="s">
        <v>1148</v>
      </c>
      <c r="E19" s="507">
        <v>5</v>
      </c>
      <c r="F19" s="507">
        <v>3</v>
      </c>
      <c r="G19" s="507"/>
      <c r="H19" s="507"/>
      <c r="I19" s="565">
        <f>SUM(E19:H19)</f>
        <v>8</v>
      </c>
      <c r="K19" s="20"/>
    </row>
    <row r="20" spans="2:12" ht="48.75" thickBot="1" x14ac:dyDescent="0.3">
      <c r="B20" s="1099"/>
      <c r="C20" s="89" t="s">
        <v>607</v>
      </c>
      <c r="D20" s="39" t="s">
        <v>1149</v>
      </c>
      <c r="E20" s="144">
        <f>IFERROR(E19/E18,0)</f>
        <v>1</v>
      </c>
      <c r="F20" s="144">
        <f>IFERROR(F19/F18,0)</f>
        <v>1</v>
      </c>
      <c r="G20" s="144">
        <f>IFERROR(G19/G18,0)</f>
        <v>0</v>
      </c>
      <c r="H20" s="144">
        <f>IFERROR(H19/H18,0)</f>
        <v>0</v>
      </c>
      <c r="I20" s="144">
        <f>IFERROR(I19/I18,0)</f>
        <v>1</v>
      </c>
      <c r="K20" s="20"/>
    </row>
    <row r="21" spans="2:12" x14ac:dyDescent="0.25">
      <c r="B21" s="211"/>
      <c r="C21" s="90"/>
      <c r="D21" s="1110"/>
      <c r="E21" s="1111"/>
      <c r="F21" s="1111"/>
      <c r="G21" s="1111"/>
      <c r="H21" s="1111"/>
      <c r="I21" s="1111"/>
      <c r="J21" s="1111"/>
      <c r="K21" s="1112"/>
    </row>
    <row r="22" spans="2:12" x14ac:dyDescent="0.25">
      <c r="B22" s="211"/>
      <c r="C22" s="90"/>
      <c r="D22" s="1266" t="s">
        <v>1150</v>
      </c>
      <c r="E22" s="1267"/>
      <c r="F22" s="1267"/>
      <c r="G22" s="1267"/>
      <c r="H22" s="1267"/>
      <c r="I22" s="1267"/>
      <c r="J22" s="1267"/>
      <c r="K22" s="1268"/>
    </row>
    <row r="23" spans="2:12" ht="24" customHeight="1" thickBot="1" x14ac:dyDescent="0.3">
      <c r="B23" s="211"/>
      <c r="C23" s="90"/>
      <c r="D23" s="1281" t="s">
        <v>1151</v>
      </c>
      <c r="E23" s="1282"/>
      <c r="F23" s="1282"/>
      <c r="G23" s="1282"/>
      <c r="H23" s="1282"/>
      <c r="I23" s="1282"/>
      <c r="J23" s="1282"/>
      <c r="K23" s="1283"/>
    </row>
    <row r="24" spans="2:12" ht="15.75" thickBot="1" x14ac:dyDescent="0.3">
      <c r="B24" s="211"/>
      <c r="C24" s="1258" t="s">
        <v>424</v>
      </c>
      <c r="D24" s="1232" t="s">
        <v>704</v>
      </c>
      <c r="E24" s="1232" t="s">
        <v>1087</v>
      </c>
      <c r="F24" s="1216" t="s">
        <v>1152</v>
      </c>
      <c r="G24" s="1285" t="s">
        <v>1153</v>
      </c>
      <c r="H24" s="1286"/>
      <c r="I24" s="1286"/>
      <c r="J24" s="1287"/>
      <c r="K24" s="115"/>
    </row>
    <row r="25" spans="2:12" x14ac:dyDescent="0.25">
      <c r="B25" s="211"/>
      <c r="C25" s="1274"/>
      <c r="D25" s="1247"/>
      <c r="E25" s="1247"/>
      <c r="F25" s="1284"/>
      <c r="G25" s="68" t="s">
        <v>961</v>
      </c>
      <c r="H25" s="1238" t="s">
        <v>1154</v>
      </c>
      <c r="I25" s="1238" t="s">
        <v>708</v>
      </c>
      <c r="J25" s="1238" t="s">
        <v>709</v>
      </c>
      <c r="K25" s="11"/>
    </row>
    <row r="26" spans="2:12" ht="15.75" thickBot="1" x14ac:dyDescent="0.3">
      <c r="B26" s="211"/>
      <c r="C26" s="1259"/>
      <c r="D26" s="1233"/>
      <c r="E26" s="1233"/>
      <c r="F26" s="1217"/>
      <c r="G26" s="64" t="s">
        <v>1155</v>
      </c>
      <c r="H26" s="1240"/>
      <c r="I26" s="1240"/>
      <c r="J26" s="1240"/>
      <c r="K26" s="11"/>
    </row>
    <row r="27" spans="2:12" ht="48.75" thickBot="1" x14ac:dyDescent="0.3">
      <c r="B27" s="211"/>
      <c r="C27" s="517">
        <v>1</v>
      </c>
      <c r="D27" s="516" t="s">
        <v>1788</v>
      </c>
      <c r="E27" s="514" t="s">
        <v>1789</v>
      </c>
      <c r="F27" s="516" t="s">
        <v>1790</v>
      </c>
      <c r="G27" s="505">
        <v>72999300</v>
      </c>
      <c r="H27" s="505">
        <v>72928552</v>
      </c>
      <c r="I27" s="505">
        <v>72703656</v>
      </c>
      <c r="J27" s="505">
        <v>47097640</v>
      </c>
      <c r="K27" s="11"/>
      <c r="L27" s="208"/>
    </row>
    <row r="28" spans="2:12" ht="36.75" thickBot="1" x14ac:dyDescent="0.3">
      <c r="B28" s="211"/>
      <c r="C28" s="517">
        <v>2</v>
      </c>
      <c r="D28" s="516" t="s">
        <v>1791</v>
      </c>
      <c r="E28" s="514" t="s">
        <v>1792</v>
      </c>
      <c r="F28" s="516" t="s">
        <v>1790</v>
      </c>
      <c r="G28" s="505">
        <v>20000000</v>
      </c>
      <c r="H28" s="505">
        <v>20077490</v>
      </c>
      <c r="I28" s="505">
        <v>20077490</v>
      </c>
      <c r="J28" s="505">
        <v>0</v>
      </c>
      <c r="K28" s="11"/>
      <c r="L28" s="208"/>
    </row>
    <row r="29" spans="2:12" ht="60.75" thickBot="1" x14ac:dyDescent="0.3">
      <c r="B29" s="211"/>
      <c r="C29" s="517">
        <v>3</v>
      </c>
      <c r="D29" s="516" t="s">
        <v>1798</v>
      </c>
      <c r="E29" s="514" t="s">
        <v>1793</v>
      </c>
      <c r="F29" s="516" t="s">
        <v>1794</v>
      </c>
      <c r="G29" s="505">
        <f>32080000+39952994</f>
        <v>72032994</v>
      </c>
      <c r="H29" s="505">
        <f>40145759+54758160</f>
        <v>94903919</v>
      </c>
      <c r="I29" s="505">
        <v>94297450</v>
      </c>
      <c r="J29" s="505">
        <v>0</v>
      </c>
      <c r="K29" s="11"/>
      <c r="L29" s="208"/>
    </row>
    <row r="30" spans="2:12" ht="24.75" thickBot="1" x14ac:dyDescent="0.3">
      <c r="B30" s="211"/>
      <c r="C30" s="517">
        <v>4</v>
      </c>
      <c r="D30" s="516" t="s">
        <v>1795</v>
      </c>
      <c r="E30" s="514" t="s">
        <v>1796</v>
      </c>
      <c r="F30" s="516" t="s">
        <v>1797</v>
      </c>
      <c r="G30" s="505">
        <v>5000000</v>
      </c>
      <c r="H30" s="505">
        <v>8614800</v>
      </c>
      <c r="I30" s="505">
        <v>8614800</v>
      </c>
      <c r="J30" s="505">
        <v>0</v>
      </c>
      <c r="K30" s="11"/>
      <c r="L30" s="208"/>
    </row>
    <row r="31" spans="2:12" ht="15.75" thickBot="1" x14ac:dyDescent="0.3">
      <c r="B31" s="211"/>
      <c r="C31" s="517">
        <v>5</v>
      </c>
      <c r="D31" s="516"/>
      <c r="E31" s="514"/>
      <c r="F31" s="516"/>
      <c r="G31" s="505"/>
      <c r="H31" s="505"/>
      <c r="I31" s="505"/>
      <c r="J31" s="505"/>
      <c r="K31" s="11"/>
      <c r="L31" s="208"/>
    </row>
    <row r="32" spans="2:12" ht="15.75" thickBot="1" x14ac:dyDescent="0.3">
      <c r="B32" s="211"/>
      <c r="C32" s="265">
        <v>6</v>
      </c>
      <c r="D32" s="29"/>
      <c r="E32" s="514"/>
      <c r="F32" s="516"/>
      <c r="G32" s="505"/>
      <c r="H32" s="505"/>
      <c r="I32" s="505"/>
      <c r="J32" s="505"/>
      <c r="K32" s="11"/>
      <c r="L32" s="208"/>
    </row>
    <row r="33" spans="2:11" ht="15.75" thickBot="1" x14ac:dyDescent="0.3">
      <c r="B33" s="211"/>
      <c r="C33" s="38"/>
      <c r="D33" s="38" t="s">
        <v>602</v>
      </c>
      <c r="E33" s="38"/>
      <c r="F33" s="39"/>
      <c r="G33" s="133">
        <f>SUM(G27:G32)</f>
        <v>170032294</v>
      </c>
      <c r="H33" s="133">
        <f>SUM(H27:H32)</f>
        <v>196524761</v>
      </c>
      <c r="I33" s="133">
        <f>SUM(I27:I32)</f>
        <v>195693396</v>
      </c>
      <c r="J33" s="133">
        <f>SUM(J27:J32)</f>
        <v>47097640</v>
      </c>
      <c r="K33" s="12"/>
    </row>
    <row r="34" spans="2:11" x14ac:dyDescent="0.25">
      <c r="B34" s="211"/>
      <c r="C34" s="90"/>
      <c r="D34" s="1104" t="s">
        <v>1093</v>
      </c>
      <c r="E34" s="1105"/>
      <c r="F34" s="1105"/>
      <c r="G34" s="1105"/>
      <c r="H34" s="1105"/>
      <c r="I34" s="1105"/>
      <c r="J34" s="1105"/>
      <c r="K34" s="1106"/>
    </row>
    <row r="35" spans="2:11" ht="24" customHeight="1" thickBot="1" x14ac:dyDescent="0.3">
      <c r="B35" s="211"/>
      <c r="C35" s="90"/>
      <c r="D35" s="1110" t="s">
        <v>1156</v>
      </c>
      <c r="E35" s="1111"/>
      <c r="F35" s="1111"/>
      <c r="G35" s="1111"/>
      <c r="H35" s="1111"/>
      <c r="I35" s="1111"/>
      <c r="J35" s="1111"/>
      <c r="K35" s="1112"/>
    </row>
    <row r="36" spans="2:11" ht="15.75" thickBot="1" x14ac:dyDescent="0.3">
      <c r="B36" s="211"/>
      <c r="C36" s="1288" t="s">
        <v>424</v>
      </c>
      <c r="D36" s="1269" t="s">
        <v>1157</v>
      </c>
      <c r="E36" s="1272" t="s">
        <v>1158</v>
      </c>
      <c r="F36" s="1273"/>
      <c r="G36" s="69"/>
      <c r="H36" s="5"/>
      <c r="I36" s="5"/>
      <c r="K36" s="20"/>
    </row>
    <row r="37" spans="2:11" x14ac:dyDescent="0.25">
      <c r="B37" s="211"/>
      <c r="C37" s="1289"/>
      <c r="D37" s="1270"/>
      <c r="E37" s="1122" t="s">
        <v>1159</v>
      </c>
      <c r="F37" s="45" t="s">
        <v>1160</v>
      </c>
      <c r="G37" s="1122" t="s">
        <v>428</v>
      </c>
      <c r="H37" s="5"/>
      <c r="I37" s="5"/>
      <c r="K37" s="20"/>
    </row>
    <row r="38" spans="2:11" ht="15.75" thickBot="1" x14ac:dyDescent="0.3">
      <c r="B38" s="211"/>
      <c r="C38" s="1290"/>
      <c r="D38" s="1271"/>
      <c r="E38" s="1124"/>
      <c r="F38" s="435" t="s">
        <v>1154</v>
      </c>
      <c r="G38" s="1124"/>
      <c r="H38" s="5"/>
      <c r="I38" s="5"/>
      <c r="K38" s="20"/>
    </row>
    <row r="39" spans="2:11" ht="15.75" thickBot="1" x14ac:dyDescent="0.3">
      <c r="B39" s="211"/>
      <c r="C39" s="327">
        <v>1</v>
      </c>
      <c r="D39" s="154">
        <v>0.19500000000000001</v>
      </c>
      <c r="E39" s="138">
        <f>IFERROR(I27/H27,0)</f>
        <v>0.99691621465348712</v>
      </c>
      <c r="F39" s="138">
        <f>IFERROR(J27/I27,0)</f>
        <v>0.64780291103930177</v>
      </c>
      <c r="G39" s="325"/>
      <c r="H39" s="5"/>
      <c r="I39" s="5"/>
      <c r="K39" s="20"/>
    </row>
    <row r="40" spans="2:11" ht="15.75" thickBot="1" x14ac:dyDescent="0.3">
      <c r="B40" s="211"/>
      <c r="C40" s="327">
        <v>2</v>
      </c>
      <c r="D40" s="154">
        <v>0.19500000000000001</v>
      </c>
      <c r="E40" s="138">
        <f>IFERROR(I28/H28,0)</f>
        <v>1</v>
      </c>
      <c r="F40" s="138">
        <f t="shared" ref="F40:F45" si="0">IFERROR(J28/I28,0)</f>
        <v>0</v>
      </c>
      <c r="G40" s="325"/>
      <c r="H40" s="5"/>
      <c r="I40" s="5"/>
      <c r="K40" s="20"/>
    </row>
    <row r="41" spans="2:11" ht="15.75" thickBot="1" x14ac:dyDescent="0.3">
      <c r="B41" s="211"/>
      <c r="C41" s="327">
        <v>3</v>
      </c>
      <c r="D41" s="154">
        <v>0.42</v>
      </c>
      <c r="E41" s="138">
        <f>IFERROR(I29/H29,0)</f>
        <v>0.99360965272677515</v>
      </c>
      <c r="F41" s="138">
        <f t="shared" si="0"/>
        <v>0</v>
      </c>
      <c r="G41" s="325"/>
      <c r="H41" s="5"/>
      <c r="I41" s="5"/>
      <c r="K41" s="20"/>
    </row>
    <row r="42" spans="2:11" ht="15.75" thickBot="1" x14ac:dyDescent="0.3">
      <c r="B42" s="211"/>
      <c r="C42" s="327">
        <v>4</v>
      </c>
      <c r="D42" s="154">
        <v>0.19</v>
      </c>
      <c r="E42" s="138">
        <f>IFERROR(I30/H30,0)</f>
        <v>1</v>
      </c>
      <c r="F42" s="138">
        <f t="shared" si="0"/>
        <v>0</v>
      </c>
      <c r="G42" s="325"/>
      <c r="H42" s="5"/>
      <c r="I42" s="5"/>
      <c r="K42" s="20"/>
    </row>
    <row r="43" spans="2:11" ht="15.75" thickBot="1" x14ac:dyDescent="0.3">
      <c r="B43" s="211"/>
      <c r="C43" s="327">
        <v>5</v>
      </c>
      <c r="D43" s="154"/>
      <c r="E43" s="138">
        <f>IFERROR(I31/H31,0)</f>
        <v>0</v>
      </c>
      <c r="F43" s="138">
        <f t="shared" si="0"/>
        <v>0</v>
      </c>
      <c r="G43" s="325"/>
      <c r="H43" s="5"/>
      <c r="I43" s="5"/>
      <c r="K43" s="20"/>
    </row>
    <row r="44" spans="2:11" ht="15.75" thickBot="1" x14ac:dyDescent="0.3">
      <c r="B44" s="211"/>
      <c r="C44" s="327">
        <v>6</v>
      </c>
      <c r="D44" s="154"/>
      <c r="E44" s="138">
        <f>IFERROR(I32/H32,0)</f>
        <v>0</v>
      </c>
      <c r="F44" s="138">
        <f t="shared" si="0"/>
        <v>0</v>
      </c>
      <c r="G44" s="325"/>
      <c r="H44" s="5"/>
      <c r="I44" s="5"/>
      <c r="K44" s="20"/>
    </row>
    <row r="45" spans="2:11" ht="15.75" thickBot="1" x14ac:dyDescent="0.3">
      <c r="B45" s="46"/>
      <c r="C45" s="67"/>
      <c r="D45" s="155">
        <f>Formulas!$D$22</f>
        <v>1</v>
      </c>
      <c r="E45" s="139">
        <f>+$D39*E39+$D40*E40+$D41*E41+$D42*E42+$D43*E43+$D44*E44</f>
        <v>0.99671471600267547</v>
      </c>
      <c r="F45" s="138">
        <f t="shared" si="0"/>
        <v>0.24067056406952025</v>
      </c>
      <c r="G45" s="39"/>
      <c r="H45" s="21"/>
      <c r="I45" s="21"/>
      <c r="J45" s="21"/>
      <c r="K45" s="22"/>
    </row>
    <row r="46" spans="2:11" ht="15.75" thickBot="1" x14ac:dyDescent="0.3">
      <c r="B46" s="36"/>
      <c r="C46" s="86"/>
      <c r="D46" s="5"/>
      <c r="E46" s="5"/>
      <c r="F46" s="5"/>
      <c r="G46" s="5"/>
      <c r="H46" s="5"/>
      <c r="I46" s="5"/>
      <c r="J46" s="5"/>
      <c r="K46" s="5"/>
    </row>
    <row r="47" spans="2:11" ht="84.75" thickBot="1" x14ac:dyDescent="0.3">
      <c r="B47" s="51" t="s">
        <v>509</v>
      </c>
      <c r="C47" s="96"/>
      <c r="D47" s="42" t="s">
        <v>1161</v>
      </c>
      <c r="E47" s="5"/>
      <c r="F47" s="5"/>
      <c r="G47" s="5"/>
      <c r="H47" s="5"/>
      <c r="I47" s="5"/>
      <c r="J47" s="5"/>
      <c r="K47" s="5"/>
    </row>
    <row r="48" spans="2:11" ht="60.75" thickBot="1" x14ac:dyDescent="0.3">
      <c r="B48" s="46" t="s">
        <v>511</v>
      </c>
      <c r="C48" s="2"/>
      <c r="D48" s="39" t="s">
        <v>788</v>
      </c>
      <c r="E48" s="5"/>
      <c r="F48" s="5"/>
      <c r="G48" s="5"/>
      <c r="H48" s="5"/>
      <c r="I48" s="5"/>
      <c r="J48" s="5"/>
      <c r="K48" s="5"/>
    </row>
    <row r="49" spans="2:11" ht="15.75" thickBot="1" x14ac:dyDescent="0.3">
      <c r="B49" s="1"/>
      <c r="C49" s="74"/>
      <c r="D49" s="5"/>
      <c r="E49" s="5"/>
      <c r="F49" s="5"/>
      <c r="G49" s="5"/>
      <c r="H49" s="5"/>
      <c r="I49" s="5"/>
      <c r="J49" s="5"/>
      <c r="K49" s="5"/>
    </row>
    <row r="50" spans="2:11" ht="24" customHeight="1" thickBot="1" x14ac:dyDescent="0.3">
      <c r="B50" s="1119" t="s">
        <v>513</v>
      </c>
      <c r="C50" s="1120"/>
      <c r="D50" s="1120"/>
      <c r="E50" s="1121"/>
      <c r="F50" s="5"/>
      <c r="G50" s="5"/>
      <c r="H50" s="5"/>
      <c r="I50" s="5"/>
      <c r="J50" s="5"/>
      <c r="K50" s="5"/>
    </row>
    <row r="51" spans="2:11" ht="15.75" thickBot="1" x14ac:dyDescent="0.3">
      <c r="B51" s="1122">
        <v>1</v>
      </c>
      <c r="C51" s="92"/>
      <c r="D51" s="47" t="s">
        <v>514</v>
      </c>
      <c r="E51" s="537" t="s">
        <v>1652</v>
      </c>
      <c r="F51" s="5"/>
      <c r="G51" s="5"/>
      <c r="H51" s="5"/>
      <c r="I51" s="5"/>
      <c r="J51" s="5"/>
      <c r="K51" s="5"/>
    </row>
    <row r="52" spans="2:11" ht="15.75" thickBot="1" x14ac:dyDescent="0.3">
      <c r="B52" s="1123"/>
      <c r="C52" s="92"/>
      <c r="D52" s="39" t="s">
        <v>7</v>
      </c>
      <c r="E52" s="537" t="s">
        <v>1735</v>
      </c>
      <c r="F52" s="5"/>
      <c r="G52" s="5"/>
      <c r="H52" s="5"/>
      <c r="I52" s="5"/>
      <c r="J52" s="5"/>
      <c r="K52" s="5"/>
    </row>
    <row r="53" spans="2:11" ht="24.75" thickBot="1" x14ac:dyDescent="0.3">
      <c r="B53" s="1123"/>
      <c r="C53" s="92"/>
      <c r="D53" s="39" t="s">
        <v>515</v>
      </c>
      <c r="E53" s="537" t="s">
        <v>1736</v>
      </c>
      <c r="F53" s="5"/>
      <c r="G53" s="5"/>
      <c r="H53" s="5"/>
      <c r="I53" s="5"/>
      <c r="J53" s="5"/>
      <c r="K53" s="5"/>
    </row>
    <row r="54" spans="2:11" ht="15.75" thickBot="1" x14ac:dyDescent="0.3">
      <c r="B54" s="1123"/>
      <c r="C54" s="92"/>
      <c r="D54" s="39" t="s">
        <v>9</v>
      </c>
      <c r="E54" s="537" t="s">
        <v>1655</v>
      </c>
      <c r="F54" s="5"/>
      <c r="G54" s="5"/>
      <c r="H54" s="5"/>
      <c r="I54" s="5"/>
      <c r="J54" s="5"/>
      <c r="K54" s="5"/>
    </row>
    <row r="55" spans="2:11" ht="15.75" thickBot="1" x14ac:dyDescent="0.3">
      <c r="B55" s="1123"/>
      <c r="C55" s="92"/>
      <c r="D55" s="39" t="s">
        <v>11</v>
      </c>
      <c r="E55" s="538" t="s">
        <v>1737</v>
      </c>
      <c r="F55" s="5"/>
      <c r="G55" s="5"/>
      <c r="H55" s="5"/>
      <c r="I55" s="5"/>
      <c r="J55" s="5"/>
      <c r="K55" s="5"/>
    </row>
    <row r="56" spans="2:11" ht="15.75" thickBot="1" x14ac:dyDescent="0.3">
      <c r="B56" s="1123"/>
      <c r="C56" s="92"/>
      <c r="D56" s="39" t="s">
        <v>13</v>
      </c>
      <c r="E56" s="537">
        <v>3138863441</v>
      </c>
      <c r="F56" s="5"/>
      <c r="G56" s="5"/>
      <c r="H56" s="5"/>
      <c r="I56" s="5"/>
      <c r="J56" s="5"/>
      <c r="K56" s="5"/>
    </row>
    <row r="57" spans="2:11" ht="15.75" thickBot="1" x14ac:dyDescent="0.3">
      <c r="B57" s="1124"/>
      <c r="C57" s="2"/>
      <c r="D57" s="39" t="s">
        <v>516</v>
      </c>
      <c r="E57" s="537" t="s">
        <v>1723</v>
      </c>
      <c r="F57" s="5"/>
      <c r="G57" s="5"/>
      <c r="H57" s="5"/>
      <c r="I57" s="5"/>
      <c r="J57" s="5"/>
      <c r="K57" s="5"/>
    </row>
    <row r="58" spans="2:11" ht="15.75" thickBot="1" x14ac:dyDescent="0.3">
      <c r="B58" s="1"/>
      <c r="C58" s="74"/>
      <c r="D58" s="5"/>
      <c r="E58" s="5"/>
      <c r="F58" s="5"/>
      <c r="G58" s="5"/>
      <c r="H58" s="5"/>
      <c r="I58" s="5"/>
      <c r="J58" s="5"/>
      <c r="K58" s="5"/>
    </row>
    <row r="59" spans="2:11" ht="15.75" thickBot="1" x14ac:dyDescent="0.3">
      <c r="B59" s="1119" t="s">
        <v>517</v>
      </c>
      <c r="C59" s="1120"/>
      <c r="D59" s="1120"/>
      <c r="E59" s="1121"/>
      <c r="F59" s="5"/>
      <c r="G59" s="5"/>
      <c r="H59" s="5"/>
      <c r="I59" s="5"/>
      <c r="J59" s="5"/>
      <c r="K59" s="5"/>
    </row>
    <row r="60" spans="2:11" ht="24.75" thickBot="1" x14ac:dyDescent="0.3">
      <c r="B60" s="1122">
        <v>1</v>
      </c>
      <c r="C60" s="92"/>
      <c r="D60" s="47" t="s">
        <v>514</v>
      </c>
      <c r="E60" s="567" t="s">
        <v>518</v>
      </c>
      <c r="F60" s="5"/>
      <c r="G60" s="5"/>
      <c r="H60" s="5"/>
      <c r="I60" s="5"/>
      <c r="J60" s="5"/>
      <c r="K60" s="5"/>
    </row>
    <row r="61" spans="2:11" ht="36.75" thickBot="1" x14ac:dyDescent="0.3">
      <c r="B61" s="1123"/>
      <c r="C61" s="92"/>
      <c r="D61" s="39" t="s">
        <v>7</v>
      </c>
      <c r="E61" s="566" t="s">
        <v>519</v>
      </c>
      <c r="F61" s="320"/>
      <c r="G61" s="5"/>
      <c r="H61" s="5"/>
      <c r="I61" s="5"/>
      <c r="J61" s="5"/>
      <c r="K61" s="5"/>
    </row>
    <row r="62" spans="2:11" ht="15.75" thickBot="1" x14ac:dyDescent="0.3">
      <c r="B62" s="1123"/>
      <c r="C62" s="92"/>
      <c r="D62" s="39" t="s">
        <v>515</v>
      </c>
      <c r="E62" s="163"/>
      <c r="F62" s="5"/>
      <c r="G62" s="5"/>
      <c r="H62" s="5"/>
      <c r="I62" s="5"/>
      <c r="J62" s="5"/>
      <c r="K62" s="5"/>
    </row>
    <row r="63" spans="2:11" ht="15.75" thickBot="1" x14ac:dyDescent="0.3">
      <c r="B63" s="1123"/>
      <c r="C63" s="92"/>
      <c r="D63" s="39" t="s">
        <v>9</v>
      </c>
      <c r="E63" s="163"/>
      <c r="F63" s="5"/>
      <c r="G63" s="5"/>
      <c r="H63" s="5"/>
      <c r="I63" s="5"/>
      <c r="J63" s="5"/>
      <c r="K63" s="5"/>
    </row>
    <row r="64" spans="2:11" ht="15.75" thickBot="1" x14ac:dyDescent="0.3">
      <c r="B64" s="1123"/>
      <c r="C64" s="92"/>
      <c r="D64" s="39" t="s">
        <v>11</v>
      </c>
      <c r="E64" s="163"/>
      <c r="F64" s="5"/>
      <c r="G64" s="5"/>
      <c r="H64" s="5"/>
      <c r="I64" s="5"/>
      <c r="J64" s="5"/>
      <c r="K64" s="5"/>
    </row>
    <row r="65" spans="2:11" ht="15.75" thickBot="1" x14ac:dyDescent="0.3">
      <c r="B65" s="1123"/>
      <c r="C65" s="92"/>
      <c r="D65" s="39" t="s">
        <v>13</v>
      </c>
      <c r="E65" s="163"/>
      <c r="F65" s="5"/>
      <c r="G65" s="5"/>
      <c r="H65" s="5"/>
      <c r="I65" s="5"/>
      <c r="J65" s="5"/>
      <c r="K65" s="5"/>
    </row>
    <row r="66" spans="2:11" ht="15.75" thickBot="1" x14ac:dyDescent="0.3">
      <c r="B66" s="1124"/>
      <c r="C66" s="2"/>
      <c r="D66" s="39" t="s">
        <v>516</v>
      </c>
      <c r="E66" s="163"/>
      <c r="F66" s="5"/>
      <c r="G66" s="5"/>
      <c r="H66" s="5"/>
      <c r="I66" s="5"/>
      <c r="J66" s="5"/>
      <c r="K66" s="5"/>
    </row>
    <row r="67" spans="2:11" ht="15.75" thickBot="1" x14ac:dyDescent="0.3">
      <c r="B67" s="1"/>
      <c r="C67" s="74"/>
      <c r="D67" s="5"/>
      <c r="E67" s="5"/>
      <c r="F67" s="5"/>
      <c r="G67" s="5"/>
      <c r="H67" s="5"/>
      <c r="I67" s="5"/>
      <c r="J67" s="5"/>
      <c r="K67" s="5"/>
    </row>
    <row r="68" spans="2:11" ht="15.75" thickBot="1" x14ac:dyDescent="0.3">
      <c r="B68" s="1119" t="s">
        <v>520</v>
      </c>
      <c r="C68" s="1120"/>
      <c r="D68" s="1120"/>
      <c r="E68" s="1120"/>
      <c r="F68" s="1121"/>
      <c r="G68" s="5"/>
      <c r="H68" s="5"/>
      <c r="I68" s="5"/>
      <c r="J68" s="5"/>
      <c r="K68" s="5"/>
    </row>
    <row r="69" spans="2:11" ht="24.75" thickBot="1" x14ac:dyDescent="0.3">
      <c r="B69" s="46" t="s">
        <v>521</v>
      </c>
      <c r="C69" s="39" t="s">
        <v>522</v>
      </c>
      <c r="D69" s="39" t="s">
        <v>523</v>
      </c>
      <c r="E69" s="39" t="s">
        <v>524</v>
      </c>
      <c r="F69" s="5"/>
      <c r="G69" s="5"/>
      <c r="H69" s="5"/>
      <c r="I69" s="5"/>
      <c r="J69" s="5"/>
    </row>
    <row r="70" spans="2:11" ht="84.75" thickBot="1" x14ac:dyDescent="0.3">
      <c r="B70" s="48">
        <v>42401</v>
      </c>
      <c r="C70" s="39">
        <v>0.01</v>
      </c>
      <c r="D70" s="49" t="s">
        <v>1162</v>
      </c>
      <c r="E70" s="39"/>
      <c r="F70" s="5"/>
      <c r="G70" s="5"/>
      <c r="H70" s="5"/>
      <c r="I70" s="5"/>
      <c r="J70" s="5"/>
    </row>
    <row r="71" spans="2:11" ht="15.75" thickBot="1" x14ac:dyDescent="0.3">
      <c r="B71" s="3"/>
      <c r="C71" s="93"/>
      <c r="D71" s="5"/>
      <c r="E71" s="5"/>
      <c r="F71" s="5"/>
      <c r="G71" s="5"/>
      <c r="H71" s="5"/>
      <c r="I71" s="5"/>
      <c r="J71" s="5"/>
      <c r="K71" s="5"/>
    </row>
    <row r="72" spans="2:11" x14ac:dyDescent="0.25">
      <c r="B72" s="127" t="s">
        <v>428</v>
      </c>
      <c r="C72" s="94"/>
      <c r="D72" s="5"/>
      <c r="E72" s="5"/>
      <c r="F72" s="5"/>
      <c r="G72" s="5"/>
      <c r="H72" s="5"/>
      <c r="I72" s="5"/>
      <c r="J72" s="5"/>
      <c r="K72" s="5"/>
    </row>
    <row r="73" spans="2:11" x14ac:dyDescent="0.25">
      <c r="B73" s="1275"/>
      <c r="C73" s="1276"/>
      <c r="D73" s="1276"/>
      <c r="E73" s="1276"/>
      <c r="F73" s="1277"/>
      <c r="G73" s="5"/>
      <c r="H73" s="5"/>
      <c r="I73" s="5"/>
      <c r="J73" s="5"/>
      <c r="K73" s="5"/>
    </row>
    <row r="74" spans="2:11" x14ac:dyDescent="0.25">
      <c r="B74" s="1278"/>
      <c r="C74" s="1279"/>
      <c r="D74" s="1279"/>
      <c r="E74" s="1279"/>
      <c r="F74" s="1280"/>
      <c r="G74" s="5"/>
      <c r="H74" s="5"/>
      <c r="I74" s="5"/>
      <c r="J74" s="5"/>
      <c r="K74" s="5"/>
    </row>
    <row r="75" spans="2:11" x14ac:dyDescent="0.25">
      <c r="B75" s="1"/>
      <c r="C75" s="74"/>
      <c r="D75" s="5"/>
      <c r="E75" s="5"/>
      <c r="F75" s="5"/>
      <c r="G75" s="5"/>
      <c r="H75" s="5"/>
      <c r="I75" s="5"/>
      <c r="J75" s="5"/>
      <c r="K75" s="5"/>
    </row>
    <row r="76" spans="2:11" ht="15.75" thickBot="1" x14ac:dyDescent="0.3">
      <c r="B76" s="5"/>
      <c r="D76" s="5"/>
      <c r="E76" s="5"/>
      <c r="F76" s="5"/>
      <c r="G76" s="5"/>
      <c r="H76" s="5"/>
      <c r="I76" s="5"/>
      <c r="J76" s="5"/>
      <c r="K76" s="5"/>
    </row>
    <row r="77" spans="2:11" ht="24.75" thickBot="1" x14ac:dyDescent="0.3">
      <c r="B77" s="50" t="s">
        <v>526</v>
      </c>
      <c r="C77" s="95"/>
      <c r="D77" s="5"/>
      <c r="E77" s="5"/>
      <c r="F77" s="5"/>
      <c r="G77" s="5"/>
      <c r="H77" s="5"/>
      <c r="I77" s="5"/>
      <c r="J77" s="5"/>
      <c r="K77" s="5"/>
    </row>
    <row r="78" spans="2:11" ht="15.75" thickBot="1" x14ac:dyDescent="0.3">
      <c r="B78" s="36"/>
      <c r="C78" s="86"/>
      <c r="D78" s="5"/>
      <c r="E78" s="5"/>
      <c r="F78" s="5"/>
      <c r="G78" s="5"/>
      <c r="H78" s="5"/>
      <c r="I78" s="5"/>
      <c r="J78" s="5"/>
      <c r="K78" s="5"/>
    </row>
    <row r="79" spans="2:11" ht="84.75" thickBot="1" x14ac:dyDescent="0.3">
      <c r="B79" s="51" t="s">
        <v>527</v>
      </c>
      <c r="C79" s="96"/>
      <c r="D79" s="42" t="s">
        <v>1163</v>
      </c>
      <c r="E79" s="5"/>
      <c r="F79" s="5"/>
      <c r="G79" s="5"/>
      <c r="H79" s="5"/>
      <c r="I79" s="5"/>
      <c r="J79" s="5"/>
      <c r="K79" s="5"/>
    </row>
    <row r="80" spans="2:11" x14ac:dyDescent="0.25">
      <c r="B80" s="1122" t="s">
        <v>529</v>
      </c>
      <c r="C80" s="92"/>
      <c r="D80" s="52" t="s">
        <v>530</v>
      </c>
      <c r="E80" s="5"/>
      <c r="F80" s="5"/>
      <c r="G80" s="5"/>
      <c r="H80" s="5"/>
      <c r="I80" s="5"/>
      <c r="J80" s="5"/>
      <c r="K80" s="5"/>
    </row>
    <row r="81" spans="2:11" ht="120" x14ac:dyDescent="0.25">
      <c r="B81" s="1123"/>
      <c r="C81" s="92"/>
      <c r="D81" s="45" t="s">
        <v>1164</v>
      </c>
      <c r="E81" s="5"/>
      <c r="F81" s="5"/>
      <c r="G81" s="5"/>
      <c r="H81" s="5"/>
      <c r="I81" s="5"/>
      <c r="J81" s="5"/>
      <c r="K81" s="5"/>
    </row>
    <row r="82" spans="2:11" x14ac:dyDescent="0.25">
      <c r="B82" s="1123"/>
      <c r="C82" s="92"/>
      <c r="D82" s="52" t="s">
        <v>533</v>
      </c>
      <c r="E82" s="5"/>
      <c r="F82" s="5"/>
      <c r="G82" s="5"/>
      <c r="H82" s="5"/>
      <c r="I82" s="5"/>
      <c r="J82" s="5"/>
      <c r="K82" s="5"/>
    </row>
    <row r="83" spans="2:11" x14ac:dyDescent="0.25">
      <c r="B83" s="1123"/>
      <c r="C83" s="92"/>
      <c r="D83" s="45" t="s">
        <v>1165</v>
      </c>
      <c r="E83" s="5"/>
      <c r="F83" s="5"/>
      <c r="G83" s="5"/>
      <c r="H83" s="5"/>
      <c r="I83" s="5"/>
      <c r="J83" s="5"/>
      <c r="K83" s="5"/>
    </row>
    <row r="84" spans="2:11" ht="24" x14ac:dyDescent="0.25">
      <c r="B84" s="1123"/>
      <c r="C84" s="92"/>
      <c r="D84" s="45" t="s">
        <v>1166</v>
      </c>
      <c r="E84" s="5"/>
      <c r="F84" s="5"/>
      <c r="G84" s="5"/>
      <c r="H84" s="5"/>
      <c r="I84" s="5"/>
      <c r="J84" s="5"/>
      <c r="K84" s="5"/>
    </row>
    <row r="85" spans="2:11" x14ac:dyDescent="0.25">
      <c r="B85" s="1123"/>
      <c r="C85" s="92"/>
      <c r="D85" s="52" t="s">
        <v>758</v>
      </c>
      <c r="E85" s="5"/>
      <c r="F85" s="5"/>
      <c r="G85" s="5"/>
      <c r="H85" s="5"/>
      <c r="I85" s="5"/>
      <c r="J85" s="5"/>
      <c r="K85" s="5"/>
    </row>
    <row r="86" spans="2:11" ht="24" x14ac:dyDescent="0.25">
      <c r="B86" s="1123"/>
      <c r="C86" s="92"/>
      <c r="D86" s="45" t="s">
        <v>1167</v>
      </c>
      <c r="E86" s="5"/>
      <c r="F86" s="5"/>
      <c r="G86" s="5"/>
      <c r="H86" s="5"/>
      <c r="I86" s="5"/>
      <c r="J86" s="5"/>
      <c r="K86" s="5"/>
    </row>
    <row r="87" spans="2:11" ht="24.75" thickBot="1" x14ac:dyDescent="0.3">
      <c r="B87" s="1124"/>
      <c r="C87" s="2"/>
      <c r="D87" s="39" t="s">
        <v>1168</v>
      </c>
      <c r="E87" s="5"/>
      <c r="F87" s="5"/>
      <c r="G87" s="5"/>
      <c r="H87" s="5"/>
      <c r="I87" s="5"/>
      <c r="J87" s="5"/>
      <c r="K87" s="5"/>
    </row>
    <row r="88" spans="2:11" ht="24.75" thickBot="1" x14ac:dyDescent="0.3">
      <c r="B88" s="46" t="s">
        <v>542</v>
      </c>
      <c r="C88" s="2"/>
      <c r="D88" s="39"/>
      <c r="E88" s="5"/>
      <c r="F88" s="5"/>
      <c r="G88" s="5"/>
      <c r="H88" s="5"/>
      <c r="I88" s="5"/>
      <c r="J88" s="5"/>
      <c r="K88" s="5"/>
    </row>
    <row r="89" spans="2:11" ht="108" x14ac:dyDescent="0.25">
      <c r="B89" s="1122" t="s">
        <v>543</v>
      </c>
      <c r="C89" s="92"/>
      <c r="D89" s="45" t="s">
        <v>1169</v>
      </c>
      <c r="E89" s="5"/>
      <c r="F89" s="5"/>
      <c r="G89" s="5"/>
      <c r="H89" s="5"/>
      <c r="I89" s="5"/>
      <c r="J89" s="5"/>
      <c r="K89" s="5"/>
    </row>
    <row r="90" spans="2:11" x14ac:dyDescent="0.25">
      <c r="B90" s="1123"/>
      <c r="C90" s="92"/>
      <c r="D90" s="45" t="s">
        <v>1170</v>
      </c>
      <c r="E90" s="5"/>
      <c r="F90" s="5"/>
      <c r="G90" s="5"/>
      <c r="H90" s="5"/>
      <c r="I90" s="5"/>
      <c r="J90" s="5"/>
      <c r="K90" s="5"/>
    </row>
    <row r="91" spans="2:11" ht="108" x14ac:dyDescent="0.25">
      <c r="B91" s="1123"/>
      <c r="C91" s="92"/>
      <c r="D91" s="45" t="s">
        <v>1171</v>
      </c>
      <c r="E91" s="5"/>
      <c r="F91" s="5"/>
      <c r="G91" s="5"/>
      <c r="H91" s="5"/>
      <c r="I91" s="5"/>
      <c r="J91" s="5"/>
      <c r="K91" s="5"/>
    </row>
    <row r="92" spans="2:11" ht="108" x14ac:dyDescent="0.25">
      <c r="B92" s="1123"/>
      <c r="C92" s="92"/>
      <c r="D92" s="45" t="s">
        <v>1172</v>
      </c>
      <c r="E92" s="5"/>
      <c r="F92" s="5"/>
      <c r="G92" s="5"/>
      <c r="H92" s="5"/>
      <c r="I92" s="5"/>
      <c r="J92" s="5"/>
      <c r="K92" s="5"/>
    </row>
    <row r="93" spans="2:11" ht="108" x14ac:dyDescent="0.25">
      <c r="B93" s="1123"/>
      <c r="C93" s="92"/>
      <c r="D93" s="45" t="s">
        <v>1173</v>
      </c>
      <c r="E93" s="5"/>
      <c r="F93" s="5"/>
      <c r="G93" s="5"/>
      <c r="H93" s="5"/>
      <c r="I93" s="5"/>
      <c r="J93" s="5"/>
      <c r="K93" s="5"/>
    </row>
    <row r="94" spans="2:11" ht="84" x14ac:dyDescent="0.25">
      <c r="B94" s="1123"/>
      <c r="C94" s="92"/>
      <c r="D94" s="45" t="s">
        <v>1174</v>
      </c>
      <c r="E94" s="5"/>
      <c r="F94" s="5"/>
      <c r="G94" s="5"/>
      <c r="H94" s="5"/>
      <c r="I94" s="5"/>
      <c r="J94" s="5"/>
      <c r="K94" s="5"/>
    </row>
    <row r="95" spans="2:11" ht="84" x14ac:dyDescent="0.25">
      <c r="B95" s="1123"/>
      <c r="C95" s="92"/>
      <c r="D95" s="45" t="s">
        <v>1175</v>
      </c>
      <c r="E95" s="5"/>
      <c r="F95" s="5"/>
      <c r="G95" s="5"/>
      <c r="H95" s="5"/>
      <c r="I95" s="5"/>
      <c r="J95" s="5"/>
      <c r="K95" s="5"/>
    </row>
    <row r="96" spans="2:11" ht="216" x14ac:dyDescent="0.25">
      <c r="B96" s="1123"/>
      <c r="C96" s="92"/>
      <c r="D96" s="45" t="s">
        <v>1176</v>
      </c>
      <c r="E96" s="5"/>
      <c r="F96" s="5"/>
      <c r="G96" s="5"/>
      <c r="H96" s="5"/>
      <c r="I96" s="5"/>
      <c r="J96" s="5"/>
      <c r="K96" s="5"/>
    </row>
    <row r="97" spans="2:11" ht="168" x14ac:dyDescent="0.25">
      <c r="B97" s="1123"/>
      <c r="C97" s="92"/>
      <c r="D97" s="45" t="s">
        <v>1177</v>
      </c>
      <c r="E97" s="5"/>
      <c r="F97" s="5"/>
      <c r="G97" s="5"/>
      <c r="H97" s="5"/>
      <c r="I97" s="5"/>
      <c r="J97" s="5"/>
      <c r="K97" s="5"/>
    </row>
    <row r="98" spans="2:11" ht="24" x14ac:dyDescent="0.25">
      <c r="B98" s="1123"/>
      <c r="C98" s="92"/>
      <c r="D98" s="45" t="s">
        <v>1178</v>
      </c>
      <c r="E98" s="5"/>
      <c r="F98" s="5"/>
      <c r="G98" s="5"/>
      <c r="H98" s="5"/>
      <c r="I98" s="5"/>
      <c r="J98" s="5"/>
      <c r="K98" s="5"/>
    </row>
    <row r="99" spans="2:11" ht="24" x14ac:dyDescent="0.25">
      <c r="B99" s="1123"/>
      <c r="C99" s="92"/>
      <c r="D99" s="24" t="s">
        <v>1179</v>
      </c>
      <c r="E99" s="5"/>
      <c r="F99" s="5"/>
      <c r="G99" s="5"/>
      <c r="H99" s="5"/>
      <c r="I99" s="5"/>
      <c r="J99" s="5"/>
      <c r="K99" s="5"/>
    </row>
    <row r="100" spans="2:11" ht="36" x14ac:dyDescent="0.25">
      <c r="B100" s="1123"/>
      <c r="C100" s="92"/>
      <c r="D100" s="24" t="s">
        <v>1180</v>
      </c>
      <c r="E100" s="5"/>
      <c r="F100" s="5"/>
      <c r="G100" s="5"/>
      <c r="H100" s="5"/>
      <c r="I100" s="5"/>
      <c r="J100" s="5"/>
      <c r="K100" s="5"/>
    </row>
    <row r="101" spans="2:11" ht="48" x14ac:dyDescent="0.25">
      <c r="B101" s="1123"/>
      <c r="C101" s="92"/>
      <c r="D101" s="24" t="s">
        <v>1181</v>
      </c>
      <c r="E101" s="5"/>
      <c r="F101" s="5"/>
      <c r="G101" s="5"/>
      <c r="H101" s="5"/>
      <c r="I101" s="5"/>
      <c r="J101" s="5"/>
      <c r="K101" s="5"/>
    </row>
    <row r="102" spans="2:11" ht="144" x14ac:dyDescent="0.25">
      <c r="B102" s="1123"/>
      <c r="C102" s="92"/>
      <c r="D102" s="45" t="s">
        <v>1182</v>
      </c>
      <c r="E102" s="5"/>
      <c r="F102" s="5"/>
      <c r="G102" s="5"/>
      <c r="H102" s="5"/>
      <c r="I102" s="5"/>
      <c r="J102" s="5"/>
      <c r="K102" s="5"/>
    </row>
    <row r="103" spans="2:11" ht="60" x14ac:dyDescent="0.25">
      <c r="B103" s="1123"/>
      <c r="C103" s="92"/>
      <c r="D103" s="45" t="s">
        <v>1183</v>
      </c>
      <c r="E103" s="5"/>
      <c r="F103" s="5"/>
      <c r="G103" s="5"/>
      <c r="H103" s="5"/>
      <c r="I103" s="5"/>
      <c r="J103" s="5"/>
      <c r="K103" s="5"/>
    </row>
    <row r="104" spans="2:11" ht="36" x14ac:dyDescent="0.25">
      <c r="B104" s="1123"/>
      <c r="C104" s="92"/>
      <c r="D104" s="45" t="s">
        <v>1184</v>
      </c>
      <c r="E104" s="5"/>
      <c r="F104" s="5"/>
      <c r="G104" s="5"/>
      <c r="H104" s="5"/>
      <c r="I104" s="5"/>
      <c r="J104" s="5"/>
      <c r="K104" s="5"/>
    </row>
    <row r="105" spans="2:11" ht="60" x14ac:dyDescent="0.25">
      <c r="B105" s="1123"/>
      <c r="C105" s="92"/>
      <c r="D105" s="60" t="s">
        <v>1185</v>
      </c>
      <c r="E105" s="5"/>
      <c r="F105" s="5"/>
      <c r="G105" s="5"/>
      <c r="H105" s="5"/>
      <c r="I105" s="5"/>
      <c r="J105" s="5"/>
      <c r="K105" s="5"/>
    </row>
    <row r="106" spans="2:11" ht="24" x14ac:dyDescent="0.25">
      <c r="B106" s="1123"/>
      <c r="C106" s="92"/>
      <c r="D106" s="60" t="s">
        <v>1186</v>
      </c>
      <c r="E106" s="5"/>
      <c r="F106" s="5"/>
      <c r="G106" s="5"/>
      <c r="H106" s="5"/>
      <c r="I106" s="5"/>
      <c r="J106" s="5"/>
      <c r="K106" s="5"/>
    </row>
    <row r="107" spans="2:11" ht="24" x14ac:dyDescent="0.25">
      <c r="B107" s="1123"/>
      <c r="C107" s="92"/>
      <c r="D107" s="60" t="s">
        <v>1187</v>
      </c>
      <c r="E107" s="5"/>
      <c r="F107" s="5"/>
      <c r="G107" s="5"/>
      <c r="H107" s="5"/>
      <c r="I107" s="5"/>
      <c r="J107" s="5"/>
      <c r="K107" s="5"/>
    </row>
    <row r="108" spans="2:11" ht="36.75" thickBot="1" x14ac:dyDescent="0.3">
      <c r="B108" s="1124"/>
      <c r="C108" s="2"/>
      <c r="D108" s="61" t="s">
        <v>1188</v>
      </c>
      <c r="E108" s="5"/>
      <c r="F108" s="5"/>
      <c r="G108" s="5"/>
      <c r="H108" s="5"/>
      <c r="I108" s="5"/>
      <c r="J108" s="5"/>
      <c r="K108" s="5"/>
    </row>
    <row r="109" spans="2:11" ht="36" x14ac:dyDescent="0.25">
      <c r="B109" s="1122" t="s">
        <v>560</v>
      </c>
      <c r="C109" s="92"/>
      <c r="D109" s="52" t="s">
        <v>1189</v>
      </c>
      <c r="E109" s="5"/>
      <c r="F109" s="5"/>
      <c r="G109" s="5"/>
      <c r="H109" s="5"/>
      <c r="I109" s="5"/>
      <c r="J109" s="5"/>
      <c r="K109" s="5"/>
    </row>
    <row r="110" spans="2:11" x14ac:dyDescent="0.25">
      <c r="B110" s="1123"/>
      <c r="C110" s="92"/>
      <c r="D110" s="15"/>
      <c r="E110" s="5"/>
      <c r="F110" s="5"/>
      <c r="G110" s="5"/>
      <c r="H110" s="5"/>
      <c r="I110" s="5"/>
      <c r="J110" s="5"/>
      <c r="K110" s="5"/>
    </row>
    <row r="111" spans="2:11" x14ac:dyDescent="0.25">
      <c r="B111" s="1123"/>
      <c r="C111" s="92"/>
      <c r="D111" s="45" t="s">
        <v>561</v>
      </c>
      <c r="E111" s="5"/>
      <c r="F111" s="5"/>
      <c r="G111" s="5"/>
      <c r="H111" s="5"/>
      <c r="I111" s="5"/>
      <c r="J111" s="5"/>
      <c r="K111" s="5"/>
    </row>
    <row r="112" spans="2:11" ht="49.5" x14ac:dyDescent="0.25">
      <c r="B112" s="1123"/>
      <c r="C112" s="92"/>
      <c r="D112" s="45" t="s">
        <v>1190</v>
      </c>
      <c r="E112" s="5"/>
      <c r="F112" s="5"/>
      <c r="G112" s="5"/>
      <c r="H112" s="5"/>
      <c r="I112" s="5"/>
      <c r="J112" s="5"/>
      <c r="K112" s="5"/>
    </row>
    <row r="113" spans="2:11" ht="37.5" x14ac:dyDescent="0.25">
      <c r="B113" s="1123"/>
      <c r="C113" s="92"/>
      <c r="D113" s="45" t="s">
        <v>1191</v>
      </c>
      <c r="E113" s="5"/>
      <c r="F113" s="5"/>
      <c r="G113" s="5"/>
      <c r="H113" s="5"/>
      <c r="I113" s="5"/>
      <c r="J113" s="5"/>
      <c r="K113" s="5"/>
    </row>
    <row r="114" spans="2:11" ht="49.5" x14ac:dyDescent="0.25">
      <c r="B114" s="1123"/>
      <c r="C114" s="92"/>
      <c r="D114" s="45" t="s">
        <v>1192</v>
      </c>
      <c r="E114" s="5"/>
      <c r="F114" s="5"/>
      <c r="G114" s="5"/>
      <c r="H114" s="5"/>
      <c r="I114" s="5"/>
      <c r="J114" s="5"/>
      <c r="K114" s="5"/>
    </row>
    <row r="115" spans="2:11" x14ac:dyDescent="0.25">
      <c r="B115" s="1123"/>
      <c r="C115" s="92"/>
      <c r="D115" s="52" t="s">
        <v>702</v>
      </c>
      <c r="E115" s="5"/>
      <c r="F115" s="5"/>
      <c r="G115" s="5"/>
      <c r="H115" s="5"/>
      <c r="I115" s="5"/>
      <c r="J115" s="5"/>
      <c r="K115" s="5"/>
    </row>
    <row r="116" spans="2:11" ht="48" x14ac:dyDescent="0.25">
      <c r="B116" s="1123"/>
      <c r="C116" s="92"/>
      <c r="D116" s="52" t="s">
        <v>1151</v>
      </c>
      <c r="E116" s="5"/>
      <c r="F116" s="5"/>
      <c r="G116" s="5"/>
      <c r="H116" s="5"/>
      <c r="I116" s="5"/>
      <c r="J116" s="5"/>
      <c r="K116" s="5"/>
    </row>
    <row r="117" spans="2:11" x14ac:dyDescent="0.25">
      <c r="B117" s="1123"/>
      <c r="C117" s="92"/>
      <c r="D117" s="15"/>
      <c r="E117" s="5"/>
      <c r="F117" s="5"/>
      <c r="G117" s="5"/>
      <c r="H117" s="5"/>
      <c r="I117" s="5"/>
      <c r="J117" s="5"/>
      <c r="K117" s="5"/>
    </row>
    <row r="118" spans="2:11" x14ac:dyDescent="0.25">
      <c r="B118" s="1123"/>
      <c r="C118" s="92"/>
      <c r="D118" s="45" t="s">
        <v>561</v>
      </c>
      <c r="E118" s="5"/>
      <c r="F118" s="5"/>
      <c r="G118" s="5"/>
      <c r="H118" s="5"/>
      <c r="I118" s="5"/>
      <c r="J118" s="5"/>
      <c r="K118" s="5"/>
    </row>
    <row r="119" spans="2:11" ht="61.5" x14ac:dyDescent="0.25">
      <c r="B119" s="1123"/>
      <c r="C119" s="92"/>
      <c r="D119" s="45" t="s">
        <v>1193</v>
      </c>
      <c r="E119" s="5"/>
      <c r="F119" s="5"/>
      <c r="G119" s="5"/>
      <c r="H119" s="5"/>
      <c r="I119" s="5"/>
      <c r="J119" s="5"/>
      <c r="K119" s="5"/>
    </row>
    <row r="120" spans="2:11" ht="61.5" x14ac:dyDescent="0.25">
      <c r="B120" s="1123"/>
      <c r="C120" s="92"/>
      <c r="D120" s="45" t="s">
        <v>1194</v>
      </c>
      <c r="E120" s="5"/>
      <c r="F120" s="5"/>
      <c r="G120" s="5"/>
      <c r="H120" s="5"/>
      <c r="I120" s="5"/>
      <c r="J120" s="5"/>
      <c r="K120" s="5"/>
    </row>
    <row r="121" spans="2:11" ht="62.25" thickBot="1" x14ac:dyDescent="0.3">
      <c r="B121" s="1124"/>
      <c r="C121" s="2"/>
      <c r="D121" s="39" t="s">
        <v>1195</v>
      </c>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0">
    <mergeCell ref="A1:P1"/>
    <mergeCell ref="A2:P2"/>
    <mergeCell ref="A3:P3"/>
    <mergeCell ref="A4:D4"/>
    <mergeCell ref="A5:P5"/>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B89:B108"/>
    <mergeCell ref="B109:B121"/>
    <mergeCell ref="C24:C26"/>
    <mergeCell ref="D24:D26"/>
    <mergeCell ref="E24:E26"/>
    <mergeCell ref="B80:B87"/>
    <mergeCell ref="B59:E59"/>
    <mergeCell ref="B60:B66"/>
    <mergeCell ref="D16:K16"/>
    <mergeCell ref="D21:K21"/>
    <mergeCell ref="D36:D38"/>
    <mergeCell ref="E36:F36"/>
    <mergeCell ref="E37:E38"/>
    <mergeCell ref="G37:G38"/>
    <mergeCell ref="B10:D10"/>
    <mergeCell ref="F10:S10"/>
    <mergeCell ref="F11:S11"/>
    <mergeCell ref="E12:R12"/>
    <mergeCell ref="E13:R13"/>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disablePrompts="1"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5" r:id="rId1"/>
  </hyperlinks>
  <pageMargins left="0.25" right="0.25" top="0.75" bottom="0.75" header="0.3" footer="0.3"/>
  <pageSetup paperSize="178" orientation="landscape" horizontalDpi="1200" verticalDpi="1200" r:id="rId2"/>
  <ignoredErrors>
    <ignoredError sqref="G29:H29" unlockedFormula="1"/>
  </ignoredError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U178"/>
  <sheetViews>
    <sheetView showGridLines="0" topLeftCell="A49" zoomScale="98" zoomScaleNormal="98" workbookViewId="0">
      <selection activeCell="H28" sqref="H2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24.85546875" customWidth="1"/>
    <col min="7" max="7" width="13" customWidth="1"/>
    <col min="8" max="8" width="12.5703125" customWidth="1"/>
    <col min="9" max="9" width="12.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138</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INFORMACION",+I30))</f>
        <v>0.84859999999999991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50.2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1738</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 customHeight="1" thickTop="1" x14ac:dyDescent="0.25">
      <c r="B15" s="1183" t="s">
        <v>470</v>
      </c>
      <c r="C15" s="87"/>
      <c r="D15" s="1104" t="s">
        <v>775</v>
      </c>
      <c r="E15" s="1105"/>
      <c r="F15" s="1105"/>
      <c r="G15" s="1105"/>
      <c r="H15" s="1105"/>
      <c r="I15" s="1105"/>
      <c r="J15" s="1105"/>
      <c r="K15" s="1105"/>
      <c r="L15" s="1226"/>
    </row>
    <row r="16" spans="1:21" ht="15.75" thickBot="1" x14ac:dyDescent="0.3">
      <c r="B16" s="1099"/>
      <c r="C16" s="90"/>
      <c r="D16" s="1266" t="s">
        <v>1196</v>
      </c>
      <c r="E16" s="1267"/>
      <c r="F16" s="1267"/>
      <c r="G16" s="1267"/>
      <c r="H16" s="1267"/>
      <c r="I16" s="1267"/>
      <c r="J16" s="1267"/>
      <c r="K16" s="1267"/>
      <c r="L16" s="1302"/>
    </row>
    <row r="17" spans="2:12" ht="15.75" thickBot="1" x14ac:dyDescent="0.3">
      <c r="B17" s="1099"/>
      <c r="C17" s="88" t="s">
        <v>424</v>
      </c>
      <c r="D17" s="37" t="s">
        <v>687</v>
      </c>
      <c r="E17" s="88" t="s">
        <v>494</v>
      </c>
      <c r="F17" s="88" t="s">
        <v>495</v>
      </c>
      <c r="G17" s="88" t="s">
        <v>496</v>
      </c>
      <c r="H17" s="88" t="s">
        <v>497</v>
      </c>
      <c r="I17" s="88" t="s">
        <v>1084</v>
      </c>
      <c r="J17" s="5"/>
      <c r="L17" s="20"/>
    </row>
    <row r="18" spans="2:12" ht="24.75" thickBot="1" x14ac:dyDescent="0.3">
      <c r="B18" s="1099"/>
      <c r="C18" s="89" t="s">
        <v>603</v>
      </c>
      <c r="D18" s="39" t="s">
        <v>1197</v>
      </c>
      <c r="E18" s="6">
        <v>1</v>
      </c>
      <c r="F18" s="6">
        <v>5</v>
      </c>
      <c r="G18" s="6"/>
      <c r="H18" s="6"/>
      <c r="I18" s="141">
        <f>SUM(E18:H18)</f>
        <v>6</v>
      </c>
      <c r="J18" s="5"/>
      <c r="L18" s="20"/>
    </row>
    <row r="19" spans="2:12" x14ac:dyDescent="0.25">
      <c r="B19" s="1099"/>
      <c r="C19" s="90"/>
      <c r="D19" s="1110"/>
      <c r="E19" s="1111"/>
      <c r="F19" s="1111"/>
      <c r="G19" s="1111"/>
      <c r="H19" s="1111"/>
      <c r="I19" s="1111"/>
      <c r="J19" s="1111"/>
      <c r="K19" s="1111"/>
      <c r="L19" s="1227"/>
    </row>
    <row r="20" spans="2:12" ht="15.75" thickBot="1" x14ac:dyDescent="0.3">
      <c r="B20" s="211"/>
      <c r="C20" s="90"/>
      <c r="D20" s="1110" t="s">
        <v>1198</v>
      </c>
      <c r="E20" s="1111"/>
      <c r="F20" s="1111"/>
      <c r="G20" s="1111"/>
      <c r="H20" s="1111"/>
      <c r="I20" s="1111"/>
      <c r="J20" s="1111"/>
      <c r="K20" s="1111"/>
      <c r="L20" s="1227"/>
    </row>
    <row r="21" spans="2:12" ht="15.75" thickBot="1" x14ac:dyDescent="0.3">
      <c r="B21" s="211"/>
      <c r="C21" s="1258" t="s">
        <v>424</v>
      </c>
      <c r="D21" s="1300" t="s">
        <v>704</v>
      </c>
      <c r="E21" s="1300" t="s">
        <v>1087</v>
      </c>
      <c r="F21" s="1297" t="s">
        <v>1088</v>
      </c>
      <c r="G21" s="1298"/>
      <c r="H21" s="1298"/>
      <c r="I21" s="1298"/>
      <c r="J21" s="1299"/>
      <c r="L21" s="20"/>
    </row>
    <row r="22" spans="2:12" ht="36.75" thickBot="1" x14ac:dyDescent="0.3">
      <c r="B22" s="211"/>
      <c r="C22" s="1259"/>
      <c r="D22" s="1301"/>
      <c r="E22" s="1301"/>
      <c r="F22" s="39" t="s">
        <v>1089</v>
      </c>
      <c r="G22" s="39" t="s">
        <v>1090</v>
      </c>
      <c r="H22" s="39" t="s">
        <v>1091</v>
      </c>
      <c r="I22" s="39" t="s">
        <v>1092</v>
      </c>
      <c r="J22" s="39" t="s">
        <v>428</v>
      </c>
      <c r="L22" s="20"/>
    </row>
    <row r="23" spans="2:12" ht="24.75" thickBot="1" x14ac:dyDescent="0.3">
      <c r="B23" s="211"/>
      <c r="C23" s="126">
        <v>1</v>
      </c>
      <c r="D23" s="972" t="s">
        <v>1998</v>
      </c>
      <c r="E23" s="972" t="s">
        <v>1999</v>
      </c>
      <c r="F23" s="759">
        <v>1</v>
      </c>
      <c r="G23" s="759">
        <v>1</v>
      </c>
      <c r="H23" s="759">
        <v>0.16</v>
      </c>
      <c r="I23" s="754">
        <f>+G23*H23</f>
        <v>0.16</v>
      </c>
      <c r="J23" s="517"/>
      <c r="L23" s="20"/>
    </row>
    <row r="24" spans="2:12" ht="15.75" thickBot="1" x14ac:dyDescent="0.3">
      <c r="B24" s="211"/>
      <c r="C24" s="126">
        <v>2</v>
      </c>
      <c r="D24" s="972" t="s">
        <v>2000</v>
      </c>
      <c r="E24" s="973" t="s">
        <v>2001</v>
      </c>
      <c r="F24" s="759">
        <v>1</v>
      </c>
      <c r="G24" s="759">
        <v>1</v>
      </c>
      <c r="H24" s="759">
        <v>0.35</v>
      </c>
      <c r="I24" s="754">
        <f t="shared" ref="I24:I29" si="0">+G24*H24</f>
        <v>0.35</v>
      </c>
      <c r="J24" s="517"/>
      <c r="L24" s="20"/>
    </row>
    <row r="25" spans="2:12" ht="24.75" thickBot="1" x14ac:dyDescent="0.3">
      <c r="B25" s="211"/>
      <c r="C25" s="126">
        <v>3</v>
      </c>
      <c r="D25" s="972" t="s">
        <v>2003</v>
      </c>
      <c r="E25" s="972" t="s">
        <v>2002</v>
      </c>
      <c r="F25" s="759">
        <v>1</v>
      </c>
      <c r="G25" s="759">
        <v>1</v>
      </c>
      <c r="H25" s="759">
        <v>0.1</v>
      </c>
      <c r="I25" s="754">
        <f t="shared" si="0"/>
        <v>0.1</v>
      </c>
      <c r="J25" s="517"/>
      <c r="L25" s="20"/>
    </row>
    <row r="26" spans="2:12" ht="15.75" thickBot="1" x14ac:dyDescent="0.3">
      <c r="B26" s="211"/>
      <c r="C26" s="126">
        <v>4</v>
      </c>
      <c r="D26" s="972" t="s">
        <v>2004</v>
      </c>
      <c r="E26" s="973" t="s">
        <v>2005</v>
      </c>
      <c r="F26" s="759">
        <v>1</v>
      </c>
      <c r="G26" s="759">
        <v>1</v>
      </c>
      <c r="H26" s="759">
        <v>7.0000000000000007E-2</v>
      </c>
      <c r="I26" s="754">
        <f t="shared" si="0"/>
        <v>7.0000000000000007E-2</v>
      </c>
      <c r="J26" s="517"/>
      <c r="L26" s="20"/>
    </row>
    <row r="27" spans="2:12" ht="15.75" thickBot="1" x14ac:dyDescent="0.3">
      <c r="B27" s="211"/>
      <c r="C27" s="126">
        <v>5</v>
      </c>
      <c r="D27" s="974" t="s">
        <v>2006</v>
      </c>
      <c r="E27" s="973" t="s">
        <v>2007</v>
      </c>
      <c r="F27" s="759">
        <v>1</v>
      </c>
      <c r="G27" s="759">
        <v>0.85</v>
      </c>
      <c r="H27" s="759">
        <v>0.1</v>
      </c>
      <c r="I27" s="754">
        <f t="shared" si="0"/>
        <v>8.5000000000000006E-2</v>
      </c>
      <c r="J27" s="517"/>
      <c r="L27" s="20"/>
    </row>
    <row r="28" spans="2:12" ht="15.75" thickBot="1" x14ac:dyDescent="0.3">
      <c r="B28" s="211"/>
      <c r="C28" s="126">
        <v>6</v>
      </c>
      <c r="D28" s="974" t="s">
        <v>2509</v>
      </c>
      <c r="E28" s="973" t="s">
        <v>2001</v>
      </c>
      <c r="F28" s="759">
        <v>1</v>
      </c>
      <c r="G28" s="759">
        <v>0.38</v>
      </c>
      <c r="H28" s="759">
        <v>0.22</v>
      </c>
      <c r="I28" s="754">
        <f t="shared" si="0"/>
        <v>8.3600000000000008E-2</v>
      </c>
      <c r="J28" s="517"/>
      <c r="L28" s="20"/>
    </row>
    <row r="29" spans="2:12" ht="15.75" thickBot="1" x14ac:dyDescent="0.3">
      <c r="B29" s="211"/>
      <c r="C29" s="126"/>
      <c r="D29" s="40"/>
      <c r="E29" s="43"/>
      <c r="F29" s="759"/>
      <c r="G29" s="759"/>
      <c r="H29" s="759"/>
      <c r="I29" s="754">
        <f t="shared" si="0"/>
        <v>0</v>
      </c>
      <c r="J29" s="517"/>
      <c r="L29" s="20"/>
    </row>
    <row r="30" spans="2:12" ht="15.75" thickBot="1" x14ac:dyDescent="0.3">
      <c r="B30" s="211"/>
      <c r="C30" s="92"/>
      <c r="D30" s="38"/>
      <c r="E30" s="38" t="s">
        <v>602</v>
      </c>
      <c r="F30" s="582"/>
      <c r="G30" s="582"/>
      <c r="H30" s="760">
        <f>Formulas!$D$23</f>
        <v>0.99999999999999989</v>
      </c>
      <c r="I30" s="754">
        <f>Formulas!$E$23</f>
        <v>0.84859999999999991</v>
      </c>
      <c r="J30" s="517"/>
      <c r="L30" s="20"/>
    </row>
    <row r="31" spans="2:12" x14ac:dyDescent="0.25">
      <c r="B31" s="211"/>
      <c r="C31" s="90"/>
      <c r="D31" s="1110" t="s">
        <v>1093</v>
      </c>
      <c r="E31" s="1111"/>
      <c r="F31" s="1111"/>
      <c r="G31" s="1111"/>
      <c r="H31" s="1111"/>
      <c r="I31" s="1111"/>
      <c r="J31" s="1111"/>
      <c r="K31" s="1111"/>
      <c r="L31" s="1227"/>
    </row>
    <row r="32" spans="2:12" x14ac:dyDescent="0.25">
      <c r="B32" s="211"/>
      <c r="C32" s="90"/>
      <c r="D32" s="1107" t="s">
        <v>702</v>
      </c>
      <c r="E32" s="1108"/>
      <c r="F32" s="1108"/>
      <c r="G32" s="1108"/>
      <c r="H32" s="1108"/>
      <c r="I32" s="1108"/>
      <c r="J32" s="1108"/>
      <c r="K32" s="1108"/>
      <c r="L32" s="1228"/>
    </row>
    <row r="33" spans="2:12" ht="15.75" thickBot="1" x14ac:dyDescent="0.3">
      <c r="B33" s="211"/>
      <c r="C33" s="90"/>
      <c r="D33" s="1101" t="s">
        <v>1199</v>
      </c>
      <c r="E33" s="1102"/>
      <c r="F33" s="1102"/>
      <c r="G33" s="1102"/>
      <c r="H33" s="1102"/>
      <c r="I33" s="1102"/>
      <c r="J33" s="1102"/>
      <c r="K33" s="1102"/>
      <c r="L33" s="1303"/>
    </row>
    <row r="34" spans="2:12" ht="15.75" thickBot="1" x14ac:dyDescent="0.3">
      <c r="B34" s="211"/>
      <c r="C34" s="1190" t="s">
        <v>424</v>
      </c>
      <c r="D34" s="1238" t="s">
        <v>704</v>
      </c>
      <c r="E34" s="1238" t="s">
        <v>1087</v>
      </c>
      <c r="F34" s="1297" t="s">
        <v>1153</v>
      </c>
      <c r="G34" s="1298"/>
      <c r="H34" s="1298"/>
      <c r="I34" s="1298"/>
      <c r="J34" s="1298"/>
      <c r="K34" s="1299"/>
      <c r="L34" s="115"/>
    </row>
    <row r="35" spans="2:12" ht="23.25" thickBot="1" x14ac:dyDescent="0.3">
      <c r="B35" s="211"/>
      <c r="C35" s="1191"/>
      <c r="D35" s="1240"/>
      <c r="E35" s="1240"/>
      <c r="F35" s="64" t="s">
        <v>1200</v>
      </c>
      <c r="G35" s="65" t="s">
        <v>786</v>
      </c>
      <c r="H35" s="65" t="s">
        <v>708</v>
      </c>
      <c r="I35" s="65" t="s">
        <v>709</v>
      </c>
      <c r="J35" s="65" t="s">
        <v>1201</v>
      </c>
      <c r="K35" s="65" t="s">
        <v>1202</v>
      </c>
      <c r="L35" s="11"/>
    </row>
    <row r="36" spans="2:12" ht="30" customHeight="1" thickBot="1" x14ac:dyDescent="0.3">
      <c r="B36" s="211"/>
      <c r="C36" s="328">
        <v>1</v>
      </c>
      <c r="D36" s="573" t="str">
        <f t="shared" ref="D36:E41" si="1">+D23</f>
        <v>Acotamiento de rondas hídricas, arborización zonas urbanas</v>
      </c>
      <c r="E36" s="573" t="str">
        <f t="shared" si="1"/>
        <v>Planificación y ordenamiento ambiental en áreas urbanas</v>
      </c>
      <c r="F36" s="756">
        <v>199980099</v>
      </c>
      <c r="G36" s="757">
        <v>199980099</v>
      </c>
      <c r="H36" s="758">
        <v>199980099</v>
      </c>
      <c r="I36" s="757">
        <v>109980099</v>
      </c>
      <c r="J36" s="140">
        <f>+H36/G36</f>
        <v>1</v>
      </c>
      <c r="K36" s="140">
        <f>+I36/H36</f>
        <v>0.5499552182939963</v>
      </c>
      <c r="L36" s="11"/>
    </row>
    <row r="37" spans="2:12" ht="25.5" customHeight="1" thickBot="1" x14ac:dyDescent="0.3">
      <c r="B37" s="211"/>
      <c r="C37" s="265">
        <v>2</v>
      </c>
      <c r="D37" s="573" t="str">
        <f t="shared" si="1"/>
        <v>Estudios AVR</v>
      </c>
      <c r="E37" s="573" t="str">
        <f t="shared" si="1"/>
        <v>Gestión ambiental del riesgo</v>
      </c>
      <c r="F37" s="756">
        <v>1556487183</v>
      </c>
      <c r="G37" s="757">
        <v>1556487183</v>
      </c>
      <c r="H37" s="758">
        <v>1456905119</v>
      </c>
      <c r="I37" s="757">
        <v>540218133</v>
      </c>
      <c r="J37" s="140">
        <f t="shared" ref="J37:J43" si="2">+H37/G37</f>
        <v>0.93602127592977424</v>
      </c>
      <c r="K37" s="140">
        <f t="shared" ref="K37:K43" si="3">+I37/H37</f>
        <v>0.37079843152092046</v>
      </c>
      <c r="L37" s="11"/>
    </row>
    <row r="38" spans="2:12" ht="26.25" customHeight="1" thickBot="1" x14ac:dyDescent="0.3">
      <c r="B38" s="211"/>
      <c r="C38" s="265">
        <v>3</v>
      </c>
      <c r="D38" s="573" t="str">
        <f t="shared" si="1"/>
        <v>Capacitación y sensibilización sobre aprovechamiento de residuos sólidos</v>
      </c>
      <c r="E38" s="573" t="str">
        <f t="shared" si="1"/>
        <v>Gestión de residuos sólidos</v>
      </c>
      <c r="F38" s="756">
        <v>48600000</v>
      </c>
      <c r="G38" s="757">
        <v>48600000</v>
      </c>
      <c r="H38" s="758">
        <v>48600000</v>
      </c>
      <c r="I38" s="757">
        <v>40600000</v>
      </c>
      <c r="J38" s="140">
        <f t="shared" si="2"/>
        <v>1</v>
      </c>
      <c r="K38" s="140">
        <f t="shared" si="3"/>
        <v>0.83539094650205759</v>
      </c>
      <c r="L38" s="11"/>
    </row>
    <row r="39" spans="2:12" ht="33" customHeight="1" thickBot="1" x14ac:dyDescent="0.3">
      <c r="B39" s="211"/>
      <c r="C39" s="265">
        <v>4</v>
      </c>
      <c r="D39" s="573" t="str">
        <f t="shared" si="1"/>
        <v>Prevención y control de la calidad del aire</v>
      </c>
      <c r="E39" s="573" t="str">
        <f t="shared" si="1"/>
        <v>Calidad del aire</v>
      </c>
      <c r="F39" s="756">
        <v>23192400</v>
      </c>
      <c r="G39" s="757">
        <v>23192400</v>
      </c>
      <c r="H39" s="758">
        <v>23192400</v>
      </c>
      <c r="I39" s="757">
        <v>16676440</v>
      </c>
      <c r="J39" s="140">
        <f t="shared" si="2"/>
        <v>1</v>
      </c>
      <c r="K39" s="140">
        <f t="shared" si="3"/>
        <v>0.71904761904761905</v>
      </c>
      <c r="L39" s="11"/>
    </row>
    <row r="40" spans="2:12" ht="24.75" customHeight="1" thickBot="1" x14ac:dyDescent="0.3">
      <c r="B40" s="211"/>
      <c r="C40" s="265">
        <v>5</v>
      </c>
      <c r="D40" s="573" t="str">
        <f t="shared" si="1"/>
        <v>Recuperación de rondas plantación de especies forestales</v>
      </c>
      <c r="E40" s="573" t="str">
        <f t="shared" si="1"/>
        <v>Calidad de vida urbana</v>
      </c>
      <c r="F40" s="756">
        <v>129346448</v>
      </c>
      <c r="G40" s="757">
        <v>129346448</v>
      </c>
      <c r="H40" s="758">
        <v>129063554</v>
      </c>
      <c r="I40" s="757">
        <v>90000000</v>
      </c>
      <c r="J40" s="140">
        <f t="shared" si="2"/>
        <v>0.99781289703448217</v>
      </c>
      <c r="K40" s="140">
        <f t="shared" si="3"/>
        <v>0.69733086693087654</v>
      </c>
      <c r="L40" s="11"/>
    </row>
    <row r="41" spans="2:12" ht="15.75" thickBot="1" x14ac:dyDescent="0.3">
      <c r="B41" s="211"/>
      <c r="C41" s="265">
        <v>6</v>
      </c>
      <c r="D41" s="573" t="str">
        <f t="shared" si="1"/>
        <v xml:space="preserve">Reducción del riesgo de desastres </v>
      </c>
      <c r="E41" s="573" t="str">
        <f t="shared" si="1"/>
        <v>Gestión ambiental del riesgo</v>
      </c>
      <c r="F41" s="329">
        <v>3926666100</v>
      </c>
      <c r="G41" s="330">
        <v>3926666100</v>
      </c>
      <c r="H41" s="968">
        <v>1489953841</v>
      </c>
      <c r="I41" s="330">
        <v>1484017770</v>
      </c>
      <c r="J41" s="140">
        <f t="shared" si="2"/>
        <v>0.37944500577729284</v>
      </c>
      <c r="K41" s="140">
        <f t="shared" si="3"/>
        <v>0.99601593630845908</v>
      </c>
      <c r="L41" s="11"/>
    </row>
    <row r="42" spans="2:12" ht="15.75" thickBot="1" x14ac:dyDescent="0.3">
      <c r="B42" s="211"/>
      <c r="C42" s="265"/>
      <c r="D42" s="573"/>
      <c r="E42" s="573"/>
      <c r="F42" s="329"/>
      <c r="G42" s="330"/>
      <c r="H42" s="331"/>
      <c r="I42" s="330"/>
      <c r="J42" s="140" t="e">
        <f t="shared" si="2"/>
        <v>#DIV/0!</v>
      </c>
      <c r="K42" s="140" t="e">
        <f t="shared" si="3"/>
        <v>#DIV/0!</v>
      </c>
      <c r="L42" s="11"/>
    </row>
    <row r="43" spans="2:12" ht="15.75" thickBot="1" x14ac:dyDescent="0.3">
      <c r="B43" s="211"/>
      <c r="C43" s="99"/>
      <c r="D43" s="1"/>
      <c r="E43" s="44" t="s">
        <v>602</v>
      </c>
      <c r="F43" s="1"/>
      <c r="G43" s="133">
        <f>SUM(G36:G42)</f>
        <v>5884272230</v>
      </c>
      <c r="H43" s="133">
        <f>SUM(H36:H42)</f>
        <v>3347695013</v>
      </c>
      <c r="I43" s="133">
        <f>SUM(I36:I42)</f>
        <v>2281492442</v>
      </c>
      <c r="J43" s="140">
        <f t="shared" si="2"/>
        <v>0.5689225246806775</v>
      </c>
      <c r="K43" s="140">
        <f t="shared" si="3"/>
        <v>0.68151143791186208</v>
      </c>
      <c r="L43" s="116"/>
    </row>
    <row r="44" spans="2:12" ht="15.75" thickBot="1" x14ac:dyDescent="0.3">
      <c r="B44" s="46"/>
      <c r="C44" s="91"/>
      <c r="D44" s="1134" t="s">
        <v>1093</v>
      </c>
      <c r="E44" s="1135"/>
      <c r="F44" s="1135"/>
      <c r="G44" s="1135"/>
      <c r="H44" s="1135"/>
      <c r="I44" s="1135"/>
      <c r="J44" s="1135"/>
      <c r="K44" s="1135"/>
      <c r="L44" s="1230"/>
    </row>
    <row r="45" spans="2:12" ht="15.75" thickBot="1" x14ac:dyDescent="0.3">
      <c r="B45" s="36"/>
      <c r="C45" s="86"/>
      <c r="D45" s="5"/>
      <c r="E45" s="5"/>
      <c r="F45" s="5"/>
      <c r="G45" s="5"/>
      <c r="H45" s="5"/>
      <c r="I45" s="5"/>
      <c r="J45" s="5"/>
      <c r="K45" s="5"/>
    </row>
    <row r="46" spans="2:12" ht="72.75" thickBot="1" x14ac:dyDescent="0.3">
      <c r="B46" s="51" t="s">
        <v>509</v>
      </c>
      <c r="C46" s="96"/>
      <c r="D46" s="42" t="s">
        <v>1203</v>
      </c>
      <c r="E46" s="5"/>
      <c r="F46" s="5"/>
      <c r="G46" s="5"/>
      <c r="H46" s="5"/>
      <c r="I46" s="5"/>
      <c r="J46" s="5"/>
      <c r="K46" s="5"/>
    </row>
    <row r="47" spans="2:12" ht="60.75" thickBot="1" x14ac:dyDescent="0.3">
      <c r="B47" s="51" t="s">
        <v>511</v>
      </c>
      <c r="C47" s="198"/>
      <c r="D47" s="51" t="s">
        <v>788</v>
      </c>
      <c r="E47" s="5"/>
      <c r="F47" s="5"/>
      <c r="G47" s="5"/>
      <c r="H47" s="5"/>
      <c r="I47" s="5"/>
      <c r="J47" s="5"/>
      <c r="K47" s="5"/>
    </row>
    <row r="48" spans="2:12" ht="15.75" thickBot="1" x14ac:dyDescent="0.3">
      <c r="B48" s="1"/>
      <c r="C48" s="74"/>
      <c r="D48" s="5"/>
      <c r="E48" s="5"/>
      <c r="F48" s="5"/>
      <c r="G48" s="5"/>
      <c r="H48" s="5"/>
      <c r="I48" s="5"/>
      <c r="J48" s="5"/>
      <c r="K48" s="5"/>
    </row>
    <row r="49" spans="2:11" ht="24" customHeight="1" thickBot="1" x14ac:dyDescent="0.3">
      <c r="B49" s="1119" t="s">
        <v>513</v>
      </c>
      <c r="C49" s="1120"/>
      <c r="D49" s="1120"/>
      <c r="E49" s="1121"/>
      <c r="F49" s="5"/>
      <c r="G49" s="5"/>
      <c r="H49" s="5"/>
      <c r="I49" s="5"/>
      <c r="J49" s="5"/>
      <c r="K49" s="5"/>
    </row>
    <row r="50" spans="2:11" ht="15.75" thickBot="1" x14ac:dyDescent="0.3">
      <c r="B50" s="1122">
        <v>1</v>
      </c>
      <c r="C50" s="92"/>
      <c r="D50" s="47" t="s">
        <v>514</v>
      </c>
      <c r="E50" s="514" t="s">
        <v>1652</v>
      </c>
      <c r="F50" s="5"/>
      <c r="G50" s="5"/>
      <c r="H50" s="5"/>
      <c r="I50" s="5"/>
      <c r="J50" s="5"/>
      <c r="K50" s="5"/>
    </row>
    <row r="51" spans="2:11" ht="15.75" thickBot="1" x14ac:dyDescent="0.3">
      <c r="B51" s="1123"/>
      <c r="C51" s="92"/>
      <c r="D51" s="39" t="s">
        <v>7</v>
      </c>
      <c r="E51" s="514" t="s">
        <v>1725</v>
      </c>
      <c r="F51" s="5"/>
      <c r="G51" s="5"/>
      <c r="H51" s="5"/>
      <c r="I51" s="5"/>
      <c r="J51" s="5"/>
      <c r="K51" s="5"/>
    </row>
    <row r="52" spans="2:11" ht="24.75" thickBot="1" x14ac:dyDescent="0.3">
      <c r="B52" s="1123"/>
      <c r="C52" s="92"/>
      <c r="D52" s="39" t="s">
        <v>515</v>
      </c>
      <c r="E52" s="514" t="s">
        <v>1726</v>
      </c>
      <c r="F52" s="5"/>
      <c r="G52" s="5"/>
      <c r="H52" s="5"/>
      <c r="I52" s="5"/>
      <c r="J52" s="5"/>
      <c r="K52" s="5"/>
    </row>
    <row r="53" spans="2:11" ht="15.75" thickBot="1" x14ac:dyDescent="0.3">
      <c r="B53" s="1123"/>
      <c r="C53" s="92"/>
      <c r="D53" s="39" t="s">
        <v>9</v>
      </c>
      <c r="E53" s="514" t="s">
        <v>1727</v>
      </c>
      <c r="F53" s="5"/>
      <c r="G53" s="5"/>
      <c r="H53" s="5"/>
      <c r="I53" s="5"/>
      <c r="J53" s="5"/>
      <c r="K53" s="5"/>
    </row>
    <row r="54" spans="2:11" ht="15.75" thickBot="1" x14ac:dyDescent="0.3">
      <c r="B54" s="1123"/>
      <c r="C54" s="92"/>
      <c r="D54" s="39" t="s">
        <v>11</v>
      </c>
      <c r="E54" s="515" t="s">
        <v>1728</v>
      </c>
      <c r="F54" s="5"/>
      <c r="G54" s="5"/>
      <c r="H54" s="5"/>
      <c r="I54" s="5"/>
      <c r="J54" s="5"/>
      <c r="K54" s="5"/>
    </row>
    <row r="55" spans="2:11" ht="15.75" thickBot="1" x14ac:dyDescent="0.3">
      <c r="B55" s="1123"/>
      <c r="C55" s="92"/>
      <c r="D55" s="39" t="s">
        <v>13</v>
      </c>
      <c r="E55" s="514">
        <v>31388634368</v>
      </c>
      <c r="F55" s="5"/>
      <c r="G55" s="5"/>
      <c r="H55" s="5"/>
      <c r="I55" s="5"/>
      <c r="J55" s="5"/>
      <c r="K55" s="5"/>
    </row>
    <row r="56" spans="2:11" ht="15.75" thickBot="1" x14ac:dyDescent="0.3">
      <c r="B56" s="1124"/>
      <c r="C56" s="2"/>
      <c r="D56" s="39" t="s">
        <v>516</v>
      </c>
      <c r="E56" s="514" t="s">
        <v>1723</v>
      </c>
      <c r="F56" s="5"/>
      <c r="G56" s="5"/>
      <c r="H56" s="5"/>
      <c r="I56" s="5"/>
      <c r="J56" s="5"/>
      <c r="K56" s="5"/>
    </row>
    <row r="57" spans="2:11" ht="15.75" thickBot="1" x14ac:dyDescent="0.3">
      <c r="B57" s="1"/>
      <c r="C57" s="74"/>
      <c r="D57" s="5"/>
      <c r="E57" s="5"/>
      <c r="F57" s="5"/>
      <c r="G57" s="5"/>
      <c r="H57" s="5"/>
      <c r="I57" s="5"/>
      <c r="J57" s="5"/>
      <c r="K57" s="5"/>
    </row>
    <row r="58" spans="2:11" ht="15.75" thickBot="1" x14ac:dyDescent="0.3">
      <c r="B58" s="1119" t="s">
        <v>517</v>
      </c>
      <c r="C58" s="1120"/>
      <c r="D58" s="1120"/>
      <c r="E58" s="1121"/>
      <c r="F58" s="5"/>
      <c r="G58" s="5"/>
      <c r="H58" s="5"/>
      <c r="I58" s="5"/>
      <c r="J58" s="5"/>
      <c r="K58" s="5"/>
    </row>
    <row r="59" spans="2:11" ht="15.75" thickBot="1" x14ac:dyDescent="0.3">
      <c r="B59" s="1122">
        <v>1</v>
      </c>
      <c r="C59" s="92"/>
      <c r="D59" s="47" t="s">
        <v>514</v>
      </c>
      <c r="E59" s="124" t="s">
        <v>518</v>
      </c>
      <c r="F59" s="5"/>
      <c r="G59" s="5"/>
      <c r="H59" s="5"/>
      <c r="I59" s="5"/>
      <c r="J59" s="5"/>
      <c r="K59" s="5"/>
    </row>
    <row r="60" spans="2:11" ht="15.75" thickBot="1" x14ac:dyDescent="0.3">
      <c r="B60" s="1123"/>
      <c r="C60" s="92"/>
      <c r="D60" s="39" t="s">
        <v>7</v>
      </c>
      <c r="E60" s="164" t="s">
        <v>611</v>
      </c>
      <c r="F60" s="5"/>
      <c r="G60" s="5"/>
      <c r="H60" s="5"/>
      <c r="I60" s="5"/>
      <c r="J60" s="5"/>
      <c r="K60" s="5"/>
    </row>
    <row r="61" spans="2:11" ht="15.75" thickBot="1" x14ac:dyDescent="0.3">
      <c r="B61" s="1123"/>
      <c r="C61" s="92"/>
      <c r="D61" s="39" t="s">
        <v>515</v>
      </c>
      <c r="E61" s="165"/>
      <c r="F61" s="5"/>
      <c r="G61" s="5"/>
      <c r="H61" s="5"/>
      <c r="I61" s="5"/>
      <c r="J61" s="5"/>
      <c r="K61" s="5"/>
    </row>
    <row r="62" spans="2:11" ht="15.75" thickBot="1" x14ac:dyDescent="0.3">
      <c r="B62" s="1123"/>
      <c r="C62" s="92"/>
      <c r="D62" s="39" t="s">
        <v>9</v>
      </c>
      <c r="E62" s="165"/>
      <c r="F62" s="5"/>
      <c r="G62" s="5"/>
      <c r="H62" s="5"/>
      <c r="I62" s="5"/>
      <c r="J62" s="5"/>
      <c r="K62" s="5"/>
    </row>
    <row r="63" spans="2:11" ht="15.75" thickBot="1" x14ac:dyDescent="0.3">
      <c r="B63" s="1123"/>
      <c r="C63" s="92"/>
      <c r="D63" s="39" t="s">
        <v>11</v>
      </c>
      <c r="E63" s="165"/>
      <c r="F63" s="5"/>
      <c r="G63" s="5"/>
      <c r="H63" s="5"/>
      <c r="I63" s="5"/>
      <c r="J63" s="5"/>
      <c r="K63" s="5"/>
    </row>
    <row r="64" spans="2:11" ht="15.75" thickBot="1" x14ac:dyDescent="0.3">
      <c r="B64" s="1123"/>
      <c r="C64" s="92"/>
      <c r="D64" s="39" t="s">
        <v>13</v>
      </c>
      <c r="E64" s="165"/>
      <c r="F64" s="5"/>
      <c r="G64" s="5"/>
      <c r="H64" s="5"/>
      <c r="I64" s="5"/>
      <c r="J64" s="5"/>
      <c r="K64" s="5"/>
    </row>
    <row r="65" spans="2:11" ht="15.75" thickBot="1" x14ac:dyDescent="0.3">
      <c r="B65" s="1124"/>
      <c r="C65" s="2"/>
      <c r="D65" s="39" t="s">
        <v>516</v>
      </c>
      <c r="E65" s="165"/>
      <c r="F65" s="5"/>
      <c r="G65" s="5"/>
      <c r="H65" s="5"/>
      <c r="I65" s="5"/>
      <c r="J65" s="5"/>
      <c r="K65" s="5"/>
    </row>
    <row r="66" spans="2:11" ht="15.75" thickBot="1" x14ac:dyDescent="0.3">
      <c r="B66" s="1"/>
      <c r="C66" s="74"/>
      <c r="D66" s="5"/>
      <c r="E66" s="5"/>
      <c r="F66" s="5"/>
      <c r="G66" s="5"/>
      <c r="H66" s="5"/>
      <c r="I66" s="5"/>
      <c r="J66" s="5"/>
      <c r="K66" s="5"/>
    </row>
    <row r="67" spans="2:11" ht="15" customHeight="1" thickBot="1" x14ac:dyDescent="0.3">
      <c r="B67" s="120" t="s">
        <v>520</v>
      </c>
      <c r="C67" s="121"/>
      <c r="D67" s="121"/>
      <c r="E67" s="122"/>
      <c r="G67" s="5"/>
      <c r="H67" s="5"/>
      <c r="I67" s="5"/>
      <c r="J67" s="5"/>
      <c r="K67" s="5"/>
    </row>
    <row r="68" spans="2:11" ht="24.75" thickBot="1" x14ac:dyDescent="0.3">
      <c r="B68" s="46" t="s">
        <v>521</v>
      </c>
      <c r="C68" s="39" t="s">
        <v>522</v>
      </c>
      <c r="D68" s="39" t="s">
        <v>523</v>
      </c>
      <c r="E68" s="39" t="s">
        <v>524</v>
      </c>
      <c r="F68" s="5"/>
      <c r="G68" s="5"/>
      <c r="H68" s="5"/>
      <c r="I68" s="5"/>
      <c r="J68" s="5"/>
    </row>
    <row r="69" spans="2:11" ht="72.75" thickBot="1" x14ac:dyDescent="0.3">
      <c r="B69" s="48">
        <v>42401</v>
      </c>
      <c r="C69" s="39">
        <v>1</v>
      </c>
      <c r="D69" s="39" t="s">
        <v>1204</v>
      </c>
      <c r="E69" s="39"/>
      <c r="F69" s="5"/>
      <c r="G69" s="5"/>
      <c r="H69" s="5"/>
      <c r="I69" s="5"/>
      <c r="J69" s="5"/>
    </row>
    <row r="70" spans="2:11" ht="15.75" thickBot="1" x14ac:dyDescent="0.3">
      <c r="B70" s="3"/>
      <c r="C70" s="93"/>
      <c r="D70" s="5"/>
      <c r="E70" s="5"/>
      <c r="F70" s="5"/>
      <c r="G70" s="5"/>
      <c r="H70" s="5"/>
      <c r="I70" s="5"/>
      <c r="J70" s="5"/>
      <c r="K70" s="5"/>
    </row>
    <row r="71" spans="2:11" ht="15.75" thickBot="1" x14ac:dyDescent="0.3">
      <c r="B71" s="127" t="s">
        <v>428</v>
      </c>
      <c r="C71" s="94"/>
      <c r="D71" s="5"/>
      <c r="E71" s="5"/>
      <c r="F71" s="5"/>
      <c r="G71" s="5"/>
      <c r="H71" s="5"/>
      <c r="I71" s="5"/>
      <c r="J71" s="5"/>
      <c r="K71" s="5"/>
    </row>
    <row r="72" spans="2:11" x14ac:dyDescent="0.25">
      <c r="B72" s="1291"/>
      <c r="C72" s="1292"/>
      <c r="D72" s="1292"/>
      <c r="E72" s="1293"/>
      <c r="F72" s="5"/>
      <c r="G72" s="5"/>
      <c r="H72" s="5"/>
      <c r="I72" s="5"/>
      <c r="J72" s="5"/>
      <c r="K72" s="5"/>
    </row>
    <row r="73" spans="2:11" ht="15.75" thickBot="1" x14ac:dyDescent="0.3">
      <c r="B73" s="1294"/>
      <c r="C73" s="1295"/>
      <c r="D73" s="1295"/>
      <c r="E73" s="1296"/>
      <c r="F73" s="5"/>
      <c r="G73" s="5"/>
      <c r="H73" s="5"/>
      <c r="I73" s="5"/>
      <c r="J73" s="5"/>
      <c r="K73" s="5"/>
    </row>
    <row r="74" spans="2:11" ht="15.75" thickBot="1" x14ac:dyDescent="0.3">
      <c r="B74" s="5"/>
      <c r="D74" s="5"/>
      <c r="E74" s="5"/>
      <c r="F74" s="5"/>
      <c r="G74" s="5"/>
      <c r="H74" s="5"/>
      <c r="I74" s="5"/>
      <c r="J74" s="5"/>
      <c r="K74" s="5"/>
    </row>
    <row r="75" spans="2:11" ht="15.75" thickBot="1" x14ac:dyDescent="0.3">
      <c r="B75" s="1119" t="s">
        <v>526</v>
      </c>
      <c r="C75" s="1120"/>
      <c r="D75" s="1121"/>
      <c r="E75" s="5"/>
      <c r="F75" s="5"/>
      <c r="G75" s="5"/>
      <c r="H75" s="5"/>
      <c r="I75" s="5"/>
      <c r="J75" s="5"/>
      <c r="K75" s="5"/>
    </row>
    <row r="76" spans="2:11" ht="60.75" thickBot="1" x14ac:dyDescent="0.3">
      <c r="B76" s="46" t="s">
        <v>527</v>
      </c>
      <c r="C76" s="2"/>
      <c r="D76" s="39" t="s">
        <v>1205</v>
      </c>
      <c r="E76" s="5"/>
      <c r="F76" s="5"/>
      <c r="G76" s="5"/>
      <c r="H76" s="5"/>
      <c r="I76" s="5"/>
      <c r="J76" s="5"/>
      <c r="K76" s="5"/>
    </row>
    <row r="77" spans="2:11" x14ac:dyDescent="0.25">
      <c r="B77" s="1122" t="s">
        <v>529</v>
      </c>
      <c r="C77" s="92"/>
      <c r="D77" s="52" t="s">
        <v>530</v>
      </c>
      <c r="E77" s="5"/>
      <c r="F77" s="5"/>
      <c r="G77" s="5"/>
      <c r="H77" s="5"/>
      <c r="I77" s="5"/>
      <c r="J77" s="5"/>
      <c r="K77" s="5"/>
    </row>
    <row r="78" spans="2:11" ht="96" x14ac:dyDescent="0.25">
      <c r="B78" s="1123"/>
      <c r="C78" s="92"/>
      <c r="D78" s="45" t="s">
        <v>1206</v>
      </c>
      <c r="E78" s="5"/>
      <c r="F78" s="5"/>
      <c r="G78" s="5"/>
      <c r="H78" s="5"/>
      <c r="I78" s="5"/>
      <c r="J78" s="5"/>
      <c r="K78" s="5"/>
    </row>
    <row r="79" spans="2:11" x14ac:dyDescent="0.25">
      <c r="B79" s="1123"/>
      <c r="C79" s="92"/>
      <c r="D79" s="52" t="s">
        <v>533</v>
      </c>
      <c r="E79" s="5"/>
      <c r="F79" s="5"/>
      <c r="G79" s="5"/>
      <c r="H79" s="5"/>
      <c r="I79" s="5"/>
      <c r="J79" s="5"/>
      <c r="K79" s="5"/>
    </row>
    <row r="80" spans="2:11" x14ac:dyDescent="0.25">
      <c r="B80" s="1123"/>
      <c r="C80" s="92"/>
      <c r="D80" s="45" t="s">
        <v>534</v>
      </c>
      <c r="E80" s="5"/>
      <c r="F80" s="5"/>
      <c r="G80" s="5"/>
      <c r="H80" s="5"/>
      <c r="I80" s="5"/>
      <c r="J80" s="5"/>
      <c r="K80" s="5"/>
    </row>
    <row r="81" spans="2:11" x14ac:dyDescent="0.25">
      <c r="B81" s="1123"/>
      <c r="C81" s="92"/>
      <c r="D81" s="45" t="s">
        <v>1207</v>
      </c>
      <c r="E81" s="5"/>
      <c r="F81" s="5"/>
      <c r="G81" s="5"/>
      <c r="H81" s="5"/>
      <c r="I81" s="5"/>
      <c r="J81" s="5"/>
      <c r="K81" s="5"/>
    </row>
    <row r="82" spans="2:11" x14ac:dyDescent="0.25">
      <c r="B82" s="1123"/>
      <c r="C82" s="92"/>
      <c r="D82" s="45" t="s">
        <v>535</v>
      </c>
      <c r="E82" s="5"/>
      <c r="F82" s="5"/>
      <c r="G82" s="5"/>
      <c r="H82" s="5"/>
      <c r="I82" s="5"/>
      <c r="J82" s="5"/>
      <c r="K82" s="5"/>
    </row>
    <row r="83" spans="2:11" x14ac:dyDescent="0.25">
      <c r="B83" s="1123"/>
      <c r="C83" s="92"/>
      <c r="D83" s="45" t="s">
        <v>1208</v>
      </c>
      <c r="E83" s="5"/>
      <c r="F83" s="5"/>
      <c r="G83" s="5"/>
      <c r="H83" s="5"/>
      <c r="I83" s="5"/>
      <c r="J83" s="5"/>
      <c r="K83" s="5"/>
    </row>
    <row r="84" spans="2:11" ht="24" x14ac:dyDescent="0.25">
      <c r="B84" s="1123"/>
      <c r="C84" s="92"/>
      <c r="D84" s="45" t="s">
        <v>1209</v>
      </c>
      <c r="E84" s="5"/>
      <c r="F84" s="5"/>
      <c r="G84" s="5"/>
      <c r="H84" s="5"/>
      <c r="I84" s="5"/>
      <c r="J84" s="5"/>
      <c r="K84" s="5"/>
    </row>
    <row r="85" spans="2:11" x14ac:dyDescent="0.25">
      <c r="B85" s="1123"/>
      <c r="C85" s="92"/>
      <c r="D85" s="52" t="s">
        <v>758</v>
      </c>
      <c r="E85" s="5"/>
      <c r="F85" s="5"/>
      <c r="G85" s="5"/>
      <c r="H85" s="5"/>
      <c r="I85" s="5"/>
      <c r="J85" s="5"/>
      <c r="K85" s="5"/>
    </row>
    <row r="86" spans="2:11" x14ac:dyDescent="0.25">
      <c r="B86" s="1123"/>
      <c r="C86" s="92"/>
      <c r="D86" s="45" t="s">
        <v>857</v>
      </c>
      <c r="E86" s="5"/>
      <c r="F86" s="5"/>
      <c r="G86" s="5"/>
      <c r="H86" s="5"/>
      <c r="I86" s="5"/>
      <c r="J86" s="5"/>
      <c r="K86" s="5"/>
    </row>
    <row r="87" spans="2:11" x14ac:dyDescent="0.25">
      <c r="B87" s="1123"/>
      <c r="C87" s="92"/>
      <c r="D87" s="45" t="s">
        <v>1210</v>
      </c>
      <c r="E87" s="5"/>
      <c r="F87" s="5"/>
      <c r="G87" s="5"/>
      <c r="H87" s="5"/>
      <c r="I87" s="5"/>
      <c r="J87" s="5"/>
      <c r="K87" s="5"/>
    </row>
    <row r="88" spans="2:11" ht="24" x14ac:dyDescent="0.25">
      <c r="B88" s="1123"/>
      <c r="C88" s="92"/>
      <c r="D88" s="45" t="s">
        <v>1211</v>
      </c>
      <c r="E88" s="5"/>
      <c r="F88" s="5"/>
      <c r="G88" s="5"/>
      <c r="H88" s="5"/>
      <c r="I88" s="5"/>
      <c r="J88" s="5"/>
      <c r="K88" s="5"/>
    </row>
    <row r="89" spans="2:11" ht="24" x14ac:dyDescent="0.25">
      <c r="B89" s="1123"/>
      <c r="C89" s="92"/>
      <c r="D89" s="45" t="s">
        <v>1212</v>
      </c>
      <c r="E89" s="5"/>
      <c r="F89" s="5"/>
      <c r="G89" s="5"/>
      <c r="H89" s="5"/>
      <c r="I89" s="5"/>
      <c r="J89" s="5"/>
      <c r="K89" s="5"/>
    </row>
    <row r="90" spans="2:11" ht="36" x14ac:dyDescent="0.25">
      <c r="B90" s="1123"/>
      <c r="C90" s="92"/>
      <c r="D90" s="45" t="s">
        <v>1213</v>
      </c>
      <c r="E90" s="5"/>
      <c r="F90" s="5"/>
      <c r="G90" s="5"/>
      <c r="H90" s="5"/>
      <c r="I90" s="5"/>
      <c r="J90" s="5"/>
      <c r="K90" s="5"/>
    </row>
    <row r="91" spans="2:11" x14ac:dyDescent="0.25">
      <c r="B91" s="1123"/>
      <c r="C91" s="92"/>
      <c r="D91" s="45" t="s">
        <v>1214</v>
      </c>
      <c r="E91" s="5"/>
      <c r="F91" s="5"/>
      <c r="G91" s="5"/>
      <c r="H91" s="5"/>
      <c r="I91" s="5"/>
      <c r="J91" s="5"/>
      <c r="K91" s="5"/>
    </row>
    <row r="92" spans="2:11" x14ac:dyDescent="0.25">
      <c r="B92" s="1123"/>
      <c r="C92" s="92"/>
      <c r="D92" s="45" t="s">
        <v>1215</v>
      </c>
      <c r="E92" s="5"/>
      <c r="F92" s="5"/>
      <c r="G92" s="5"/>
      <c r="H92" s="5"/>
      <c r="I92" s="5"/>
      <c r="J92" s="5"/>
      <c r="K92" s="5"/>
    </row>
    <row r="93" spans="2:11" ht="15.75" thickBot="1" x14ac:dyDescent="0.3">
      <c r="B93" s="1124"/>
      <c r="C93" s="2"/>
      <c r="D93" s="39" t="s">
        <v>1216</v>
      </c>
      <c r="E93" s="5"/>
      <c r="F93" s="5"/>
      <c r="G93" s="5"/>
      <c r="H93" s="5"/>
      <c r="I93" s="5"/>
      <c r="J93" s="5"/>
      <c r="K93" s="5"/>
    </row>
    <row r="94" spans="2:11" ht="24.75" thickBot="1" x14ac:dyDescent="0.3">
      <c r="B94" s="46" t="s">
        <v>542</v>
      </c>
      <c r="C94" s="2"/>
      <c r="D94" s="39"/>
      <c r="E94" s="5"/>
      <c r="F94" s="5"/>
      <c r="G94" s="5"/>
      <c r="H94" s="5"/>
      <c r="I94" s="5"/>
      <c r="J94" s="5"/>
      <c r="K94" s="5"/>
    </row>
    <row r="95" spans="2:11" ht="252" x14ac:dyDescent="0.25">
      <c r="B95" s="1122" t="s">
        <v>543</v>
      </c>
      <c r="C95" s="92"/>
      <c r="D95" s="45" t="s">
        <v>1217</v>
      </c>
      <c r="E95" s="5"/>
      <c r="F95" s="5"/>
      <c r="G95" s="5"/>
      <c r="H95" s="5"/>
      <c r="I95" s="5"/>
      <c r="J95" s="5"/>
      <c r="K95" s="5"/>
    </row>
    <row r="96" spans="2:11" ht="24" x14ac:dyDescent="0.25">
      <c r="B96" s="1123"/>
      <c r="C96" s="92"/>
      <c r="D96" s="45" t="s">
        <v>1218</v>
      </c>
      <c r="E96" s="5"/>
      <c r="F96" s="5"/>
      <c r="G96" s="5"/>
      <c r="H96" s="5"/>
      <c r="I96" s="5"/>
      <c r="J96" s="5"/>
      <c r="K96" s="5"/>
    </row>
    <row r="97" spans="2:11" ht="108" x14ac:dyDescent="0.25">
      <c r="B97" s="1123"/>
      <c r="C97" s="92"/>
      <c r="D97" s="45" t="s">
        <v>1219</v>
      </c>
      <c r="E97" s="5"/>
      <c r="F97" s="5"/>
      <c r="G97" s="5"/>
      <c r="H97" s="5"/>
      <c r="I97" s="5"/>
      <c r="J97" s="5"/>
      <c r="K97" s="5"/>
    </row>
    <row r="98" spans="2:11" ht="384" x14ac:dyDescent="0.25">
      <c r="B98" s="1123"/>
      <c r="C98" s="92"/>
      <c r="D98" s="45" t="s">
        <v>1220</v>
      </c>
      <c r="E98" s="5"/>
      <c r="F98" s="5"/>
      <c r="G98" s="5"/>
      <c r="H98" s="5"/>
      <c r="I98" s="5"/>
      <c r="J98" s="5"/>
      <c r="K98" s="5"/>
    </row>
    <row r="99" spans="2:11" ht="192" x14ac:dyDescent="0.25">
      <c r="B99" s="1123"/>
      <c r="C99" s="92"/>
      <c r="D99" s="45" t="s">
        <v>1221</v>
      </c>
      <c r="E99" s="5"/>
      <c r="F99" s="5"/>
      <c r="G99" s="5"/>
      <c r="H99" s="5"/>
      <c r="I99" s="5"/>
      <c r="J99" s="5"/>
      <c r="K99" s="5"/>
    </row>
    <row r="100" spans="2:11" ht="72" x14ac:dyDescent="0.25">
      <c r="B100" s="1123"/>
      <c r="C100" s="92"/>
      <c r="D100" s="45" t="s">
        <v>1222</v>
      </c>
      <c r="E100" s="5"/>
      <c r="F100" s="5"/>
      <c r="G100" s="5"/>
      <c r="H100" s="5"/>
      <c r="I100" s="5"/>
      <c r="J100" s="5"/>
      <c r="K100" s="5"/>
    </row>
    <row r="101" spans="2:11" ht="24" x14ac:dyDescent="0.25">
      <c r="B101" s="1123"/>
      <c r="C101" s="92"/>
      <c r="D101" s="45" t="s">
        <v>1223</v>
      </c>
      <c r="E101" s="5"/>
      <c r="F101" s="5"/>
      <c r="G101" s="5"/>
      <c r="H101" s="5"/>
      <c r="I101" s="5"/>
      <c r="J101" s="5"/>
      <c r="K101" s="5"/>
    </row>
    <row r="102" spans="2:11" ht="24" x14ac:dyDescent="0.25">
      <c r="B102" s="1123"/>
      <c r="C102" s="92"/>
      <c r="D102" s="45" t="s">
        <v>1224</v>
      </c>
      <c r="E102" s="5"/>
      <c r="F102" s="5"/>
      <c r="G102" s="5"/>
      <c r="H102" s="5"/>
      <c r="I102" s="5"/>
      <c r="J102" s="5"/>
      <c r="K102" s="5"/>
    </row>
    <row r="103" spans="2:11" ht="24" x14ac:dyDescent="0.25">
      <c r="B103" s="1123"/>
      <c r="C103" s="92"/>
      <c r="D103" s="45" t="s">
        <v>1225</v>
      </c>
      <c r="E103" s="5"/>
      <c r="F103" s="5"/>
      <c r="G103" s="5"/>
      <c r="H103" s="5"/>
      <c r="I103" s="5"/>
      <c r="J103" s="5"/>
      <c r="K103" s="5"/>
    </row>
    <row r="104" spans="2:11" ht="84" x14ac:dyDescent="0.25">
      <c r="B104" s="1123"/>
      <c r="C104" s="92"/>
      <c r="D104" s="45" t="s">
        <v>1226</v>
      </c>
      <c r="E104" s="5"/>
      <c r="F104" s="5"/>
      <c r="G104" s="5"/>
      <c r="H104" s="5"/>
      <c r="I104" s="5"/>
      <c r="J104" s="5"/>
      <c r="K104" s="5"/>
    </row>
    <row r="105" spans="2:11" ht="24" x14ac:dyDescent="0.25">
      <c r="B105" s="1123"/>
      <c r="C105" s="92"/>
      <c r="D105" s="45" t="s">
        <v>1227</v>
      </c>
      <c r="E105" s="5"/>
      <c r="F105" s="5"/>
      <c r="G105" s="5"/>
      <c r="H105" s="5"/>
      <c r="I105" s="5"/>
      <c r="J105" s="5"/>
      <c r="K105" s="5"/>
    </row>
    <row r="106" spans="2:11" ht="24" x14ac:dyDescent="0.25">
      <c r="B106" s="1123"/>
      <c r="C106" s="92"/>
      <c r="D106" s="45" t="s">
        <v>1228</v>
      </c>
      <c r="E106" s="5"/>
      <c r="F106" s="5"/>
      <c r="G106" s="5"/>
      <c r="H106" s="5"/>
      <c r="I106" s="5"/>
      <c r="J106" s="5"/>
      <c r="K106" s="5"/>
    </row>
    <row r="107" spans="2:11" x14ac:dyDescent="0.25">
      <c r="B107" s="1123"/>
      <c r="C107" s="92"/>
      <c r="D107" s="45" t="s">
        <v>1229</v>
      </c>
      <c r="E107" s="5"/>
      <c r="F107" s="5"/>
      <c r="G107" s="5"/>
      <c r="H107" s="5"/>
      <c r="I107" s="5"/>
      <c r="J107" s="5"/>
      <c r="K107" s="5"/>
    </row>
    <row r="108" spans="2:11" ht="24" x14ac:dyDescent="0.25">
      <c r="B108" s="1123"/>
      <c r="C108" s="92"/>
      <c r="D108" s="45" t="s">
        <v>1230</v>
      </c>
      <c r="E108" s="5"/>
      <c r="F108" s="5"/>
      <c r="G108" s="5"/>
      <c r="H108" s="5"/>
      <c r="I108" s="5"/>
      <c r="J108" s="5"/>
      <c r="K108" s="5"/>
    </row>
    <row r="109" spans="2:11" ht="36" x14ac:dyDescent="0.25">
      <c r="B109" s="1123"/>
      <c r="C109" s="92"/>
      <c r="D109" s="45" t="s">
        <v>1231</v>
      </c>
      <c r="E109" s="5"/>
      <c r="F109" s="5"/>
      <c r="G109" s="5"/>
      <c r="H109" s="5"/>
      <c r="I109" s="5"/>
      <c r="J109" s="5"/>
      <c r="K109" s="5"/>
    </row>
    <row r="110" spans="2:11" ht="24" x14ac:dyDescent="0.25">
      <c r="B110" s="1123"/>
      <c r="C110" s="92"/>
      <c r="D110" s="45" t="s">
        <v>1232</v>
      </c>
      <c r="E110" s="5"/>
      <c r="F110" s="5"/>
      <c r="G110" s="5"/>
      <c r="H110" s="5"/>
      <c r="I110" s="5"/>
      <c r="J110" s="5"/>
      <c r="K110" s="5"/>
    </row>
    <row r="111" spans="2:11" ht="24" x14ac:dyDescent="0.25">
      <c r="B111" s="1123"/>
      <c r="C111" s="92"/>
      <c r="D111" s="45" t="s">
        <v>1233</v>
      </c>
      <c r="E111" s="5"/>
      <c r="F111" s="5"/>
      <c r="G111" s="5"/>
      <c r="H111" s="5"/>
      <c r="I111" s="5"/>
      <c r="J111" s="5"/>
      <c r="K111" s="5"/>
    </row>
    <row r="112" spans="2:11" ht="72" x14ac:dyDescent="0.25">
      <c r="B112" s="1123"/>
      <c r="C112" s="92"/>
      <c r="D112" s="45" t="s">
        <v>1234</v>
      </c>
      <c r="E112" s="5"/>
      <c r="F112" s="5"/>
      <c r="G112" s="5"/>
      <c r="H112" s="5"/>
      <c r="I112" s="5"/>
      <c r="J112" s="5"/>
      <c r="K112" s="5"/>
    </row>
    <row r="113" spans="2:11" ht="48" x14ac:dyDescent="0.25">
      <c r="B113" s="1123"/>
      <c r="C113" s="92"/>
      <c r="D113" s="45" t="s">
        <v>1235</v>
      </c>
      <c r="E113" s="5"/>
      <c r="F113" s="5"/>
      <c r="G113" s="5"/>
      <c r="H113" s="5"/>
      <c r="I113" s="5"/>
      <c r="J113" s="5"/>
      <c r="K113" s="5"/>
    </row>
    <row r="114" spans="2:11" ht="48" x14ac:dyDescent="0.25">
      <c r="B114" s="1123"/>
      <c r="C114" s="92"/>
      <c r="D114" s="45" t="s">
        <v>1236</v>
      </c>
      <c r="E114" s="5"/>
      <c r="F114" s="5"/>
      <c r="G114" s="5"/>
      <c r="H114" s="5"/>
      <c r="I114" s="5"/>
      <c r="J114" s="5"/>
      <c r="K114" s="5"/>
    </row>
    <row r="115" spans="2:11" ht="36" x14ac:dyDescent="0.25">
      <c r="B115" s="1123"/>
      <c r="C115" s="92"/>
      <c r="D115" s="45" t="s">
        <v>1237</v>
      </c>
      <c r="E115" s="5"/>
      <c r="F115" s="5"/>
      <c r="G115" s="5"/>
      <c r="H115" s="5"/>
      <c r="I115" s="5"/>
      <c r="J115" s="5"/>
      <c r="K115" s="5"/>
    </row>
    <row r="116" spans="2:11" ht="24" x14ac:dyDescent="0.25">
      <c r="B116" s="1123"/>
      <c r="C116" s="92"/>
      <c r="D116" s="45" t="s">
        <v>1238</v>
      </c>
      <c r="E116" s="5"/>
      <c r="F116" s="5"/>
      <c r="G116" s="5"/>
      <c r="H116" s="5"/>
      <c r="I116" s="5"/>
      <c r="J116" s="5"/>
      <c r="K116" s="5"/>
    </row>
    <row r="117" spans="2:11" ht="36" x14ac:dyDescent="0.25">
      <c r="B117" s="1123"/>
      <c r="C117" s="92"/>
      <c r="D117" s="45" t="s">
        <v>1239</v>
      </c>
      <c r="E117" s="5"/>
      <c r="F117" s="5"/>
      <c r="G117" s="5"/>
      <c r="H117" s="5"/>
      <c r="I117" s="5"/>
      <c r="J117" s="5"/>
      <c r="K117" s="5"/>
    </row>
    <row r="118" spans="2:11" ht="24" x14ac:dyDescent="0.25">
      <c r="B118" s="1123"/>
      <c r="C118" s="92"/>
      <c r="D118" s="45" t="s">
        <v>1240</v>
      </c>
      <c r="E118" s="5"/>
      <c r="F118" s="5"/>
      <c r="G118" s="5"/>
      <c r="H118" s="5"/>
      <c r="I118" s="5"/>
      <c r="J118" s="5"/>
      <c r="K118" s="5"/>
    </row>
    <row r="119" spans="2:11" ht="36" x14ac:dyDescent="0.25">
      <c r="B119" s="1123"/>
      <c r="C119" s="92"/>
      <c r="D119" s="45" t="s">
        <v>1241</v>
      </c>
      <c r="E119" s="5"/>
      <c r="F119" s="5"/>
      <c r="G119" s="5"/>
      <c r="H119" s="5"/>
      <c r="I119" s="5"/>
      <c r="J119" s="5"/>
      <c r="K119" s="5"/>
    </row>
    <row r="120" spans="2:11" ht="36" x14ac:dyDescent="0.25">
      <c r="B120" s="1123"/>
      <c r="C120" s="92"/>
      <c r="D120" s="45" t="s">
        <v>1242</v>
      </c>
      <c r="E120" s="5"/>
      <c r="F120" s="5"/>
      <c r="G120" s="5"/>
      <c r="H120" s="5"/>
      <c r="I120" s="5"/>
      <c r="J120" s="5"/>
      <c r="K120" s="5"/>
    </row>
    <row r="121" spans="2:11" ht="36" x14ac:dyDescent="0.25">
      <c r="B121" s="1123"/>
      <c r="C121" s="92"/>
      <c r="D121" s="45" t="s">
        <v>1243</v>
      </c>
      <c r="E121" s="5"/>
      <c r="F121" s="5"/>
      <c r="G121" s="5"/>
      <c r="H121" s="5"/>
      <c r="I121" s="5"/>
      <c r="J121" s="5"/>
      <c r="K121" s="5"/>
    </row>
    <row r="122" spans="2:11" ht="60" x14ac:dyDescent="0.25">
      <c r="B122" s="1123"/>
      <c r="C122" s="92"/>
      <c r="D122" s="45" t="s">
        <v>1244</v>
      </c>
      <c r="E122" s="5"/>
      <c r="F122" s="5"/>
      <c r="G122" s="5"/>
      <c r="H122" s="5"/>
      <c r="I122" s="5"/>
      <c r="J122" s="5"/>
      <c r="K122" s="5"/>
    </row>
    <row r="123" spans="2:11" ht="48" x14ac:dyDescent="0.25">
      <c r="B123" s="1123"/>
      <c r="C123" s="92"/>
      <c r="D123" s="45" t="s">
        <v>1245</v>
      </c>
      <c r="E123" s="5"/>
      <c r="F123" s="5"/>
      <c r="G123" s="5"/>
      <c r="H123" s="5"/>
      <c r="I123" s="5"/>
      <c r="J123" s="5"/>
      <c r="K123" s="5"/>
    </row>
    <row r="124" spans="2:11" ht="24" x14ac:dyDescent="0.25">
      <c r="B124" s="1123"/>
      <c r="C124" s="92"/>
      <c r="D124" s="45" t="s">
        <v>1246</v>
      </c>
      <c r="E124" s="5"/>
      <c r="F124" s="5"/>
      <c r="G124" s="5"/>
      <c r="H124" s="5"/>
      <c r="I124" s="5"/>
      <c r="J124" s="5"/>
      <c r="K124" s="5"/>
    </row>
    <row r="125" spans="2:11" ht="24" x14ac:dyDescent="0.25">
      <c r="B125" s="1123"/>
      <c r="C125" s="92"/>
      <c r="D125" s="45" t="s">
        <v>1247</v>
      </c>
      <c r="E125" s="5"/>
      <c r="F125" s="5"/>
      <c r="G125" s="5"/>
      <c r="H125" s="5"/>
      <c r="I125" s="5"/>
      <c r="J125" s="5"/>
      <c r="K125" s="5"/>
    </row>
    <row r="126" spans="2:11" ht="24" x14ac:dyDescent="0.25">
      <c r="B126" s="1123"/>
      <c r="C126" s="92"/>
      <c r="D126" s="45" t="s">
        <v>1248</v>
      </c>
      <c r="E126" s="5"/>
      <c r="F126" s="5"/>
      <c r="G126" s="5"/>
      <c r="H126" s="5"/>
      <c r="I126" s="5"/>
      <c r="J126" s="5"/>
      <c r="K126" s="5"/>
    </row>
    <row r="127" spans="2:11" ht="24" x14ac:dyDescent="0.25">
      <c r="B127" s="1123"/>
      <c r="C127" s="92"/>
      <c r="D127" s="45" t="s">
        <v>1249</v>
      </c>
      <c r="E127" s="5"/>
      <c r="F127" s="5"/>
      <c r="G127" s="5"/>
      <c r="H127" s="5"/>
      <c r="I127" s="5"/>
      <c r="J127" s="5"/>
      <c r="K127" s="5"/>
    </row>
    <row r="128" spans="2:11" ht="48" x14ac:dyDescent="0.25">
      <c r="B128" s="1123"/>
      <c r="C128" s="92"/>
      <c r="D128" s="45" t="s">
        <v>1250</v>
      </c>
      <c r="E128" s="5"/>
      <c r="F128" s="5"/>
      <c r="G128" s="5"/>
      <c r="H128" s="5"/>
      <c r="I128" s="5"/>
      <c r="J128" s="5"/>
      <c r="K128" s="5"/>
    </row>
    <row r="129" spans="2:11" ht="24" x14ac:dyDescent="0.25">
      <c r="B129" s="1123"/>
      <c r="C129" s="92"/>
      <c r="D129" s="45" t="s">
        <v>1251</v>
      </c>
      <c r="E129" s="5"/>
      <c r="F129" s="5"/>
      <c r="G129" s="5"/>
      <c r="H129" s="5"/>
      <c r="I129" s="5"/>
      <c r="J129" s="5"/>
      <c r="K129" s="5"/>
    </row>
    <row r="130" spans="2:11" ht="36.75" thickBot="1" x14ac:dyDescent="0.3">
      <c r="B130" s="1124"/>
      <c r="C130" s="2"/>
      <c r="D130" s="39" t="s">
        <v>1252</v>
      </c>
      <c r="E130" s="5"/>
      <c r="F130" s="5"/>
      <c r="G130" s="5"/>
      <c r="H130" s="5"/>
      <c r="I130" s="5"/>
      <c r="J130" s="5"/>
      <c r="K130" s="5"/>
    </row>
    <row r="131" spans="2:11" ht="24" x14ac:dyDescent="0.25">
      <c r="B131" s="1122" t="s">
        <v>560</v>
      </c>
      <c r="C131" s="92"/>
      <c r="D131" s="52" t="s">
        <v>1196</v>
      </c>
      <c r="E131" s="5"/>
      <c r="F131" s="5"/>
      <c r="G131" s="5"/>
      <c r="H131" s="5"/>
      <c r="I131" s="5"/>
      <c r="J131" s="5"/>
      <c r="K131" s="5"/>
    </row>
    <row r="132" spans="2:11" ht="25.35" customHeight="1" x14ac:dyDescent="0.25">
      <c r="B132" s="1123"/>
      <c r="C132" s="92"/>
      <c r="D132" s="45" t="s">
        <v>739</v>
      </c>
      <c r="E132" s="5"/>
      <c r="F132" s="5"/>
      <c r="G132" s="5"/>
      <c r="H132" s="5"/>
      <c r="I132" s="5"/>
      <c r="J132" s="5"/>
      <c r="K132" s="5"/>
    </row>
    <row r="133" spans="2:11" x14ac:dyDescent="0.25">
      <c r="B133" s="1123"/>
      <c r="C133" s="92"/>
      <c r="D133" s="45" t="s">
        <v>561</v>
      </c>
      <c r="E133" s="5"/>
      <c r="F133" s="5"/>
      <c r="G133" s="5"/>
      <c r="H133" s="5"/>
      <c r="I133" s="5"/>
      <c r="J133" s="5"/>
      <c r="K133" s="5"/>
    </row>
    <row r="134" spans="2:11" ht="37.5" x14ac:dyDescent="0.25">
      <c r="B134" s="1123"/>
      <c r="C134" s="92"/>
      <c r="D134" s="45" t="s">
        <v>1253</v>
      </c>
      <c r="E134" s="5"/>
      <c r="F134" s="5"/>
      <c r="G134" s="5"/>
      <c r="H134" s="5"/>
      <c r="I134" s="5"/>
      <c r="J134" s="5"/>
      <c r="K134" s="5"/>
    </row>
    <row r="135" spans="2:11" ht="37.5" x14ac:dyDescent="0.25">
      <c r="B135" s="1123"/>
      <c r="C135" s="92"/>
      <c r="D135" s="45" t="s">
        <v>1254</v>
      </c>
      <c r="E135" s="5"/>
      <c r="F135" s="5"/>
      <c r="G135" s="5"/>
      <c r="H135" s="5"/>
      <c r="I135" s="5"/>
      <c r="J135" s="5"/>
      <c r="K135" s="5"/>
    </row>
    <row r="136" spans="2:11" ht="37.5" x14ac:dyDescent="0.25">
      <c r="B136" s="1123"/>
      <c r="C136" s="92"/>
      <c r="D136" s="45" t="s">
        <v>1255</v>
      </c>
      <c r="E136" s="5"/>
      <c r="F136" s="5"/>
      <c r="G136" s="5"/>
      <c r="H136" s="5"/>
      <c r="I136" s="5"/>
      <c r="J136" s="5"/>
      <c r="K136" s="5"/>
    </row>
    <row r="137" spans="2:11" ht="37.5" x14ac:dyDescent="0.25">
      <c r="B137" s="1123"/>
      <c r="C137" s="92"/>
      <c r="D137" s="45" t="s">
        <v>1256</v>
      </c>
      <c r="E137" s="5"/>
      <c r="F137" s="5"/>
      <c r="G137" s="5"/>
      <c r="H137" s="5"/>
      <c r="I137" s="5"/>
      <c r="J137" s="5"/>
      <c r="K137" s="5"/>
    </row>
    <row r="138" spans="2:11" x14ac:dyDescent="0.25">
      <c r="B138" s="1123"/>
      <c r="C138" s="92"/>
      <c r="D138" s="45" t="s">
        <v>1257</v>
      </c>
      <c r="E138" s="5"/>
      <c r="F138" s="5"/>
      <c r="G138" s="5"/>
      <c r="H138" s="5"/>
      <c r="I138" s="5"/>
      <c r="J138" s="5"/>
      <c r="K138" s="5"/>
    </row>
    <row r="139" spans="2:11" x14ac:dyDescent="0.25">
      <c r="B139" s="1123"/>
      <c r="C139" s="92"/>
      <c r="D139" s="45" t="s">
        <v>1258</v>
      </c>
      <c r="E139" s="5"/>
      <c r="F139" s="5"/>
      <c r="G139" s="5"/>
      <c r="H139" s="5"/>
      <c r="I139" s="5"/>
      <c r="J139" s="5"/>
      <c r="K139" s="5"/>
    </row>
    <row r="140" spans="2:11" x14ac:dyDescent="0.25">
      <c r="B140" s="1123"/>
      <c r="C140" s="92"/>
      <c r="D140" s="45" t="s">
        <v>1259</v>
      </c>
      <c r="E140" s="5"/>
      <c r="F140" s="5"/>
      <c r="G140" s="5"/>
      <c r="H140" s="5"/>
      <c r="I140" s="5"/>
      <c r="J140" s="5"/>
      <c r="K140" s="5"/>
    </row>
    <row r="141" spans="2:11" x14ac:dyDescent="0.25">
      <c r="B141" s="1123"/>
      <c r="C141" s="92"/>
      <c r="D141" s="45" t="s">
        <v>1260</v>
      </c>
      <c r="E141" s="5"/>
      <c r="F141" s="5"/>
      <c r="G141" s="5"/>
      <c r="H141" s="5"/>
      <c r="I141" s="5"/>
      <c r="J141" s="5"/>
      <c r="K141" s="5"/>
    </row>
    <row r="142" spans="2:11" ht="84" x14ac:dyDescent="0.25">
      <c r="B142" s="1123"/>
      <c r="C142" s="92"/>
      <c r="D142" s="53" t="s">
        <v>728</v>
      </c>
      <c r="E142" s="5"/>
      <c r="F142" s="5"/>
      <c r="G142" s="5"/>
      <c r="H142" s="5"/>
      <c r="I142" s="5"/>
      <c r="J142" s="5"/>
      <c r="K142" s="5"/>
    </row>
    <row r="143" spans="2:11" x14ac:dyDescent="0.25">
      <c r="B143" s="1123"/>
      <c r="C143" s="92"/>
      <c r="D143" s="56" t="s">
        <v>702</v>
      </c>
      <c r="E143" s="5"/>
      <c r="F143" s="5"/>
      <c r="G143" s="5"/>
      <c r="H143" s="5"/>
      <c r="I143" s="5"/>
      <c r="J143" s="5"/>
      <c r="K143" s="5"/>
    </row>
    <row r="144" spans="2:11" ht="24" x14ac:dyDescent="0.25">
      <c r="B144" s="1123"/>
      <c r="C144" s="92"/>
      <c r="D144" s="52" t="s">
        <v>1261</v>
      </c>
      <c r="E144" s="5"/>
      <c r="F144" s="5"/>
      <c r="G144" s="5"/>
      <c r="H144" s="5"/>
      <c r="I144" s="5"/>
      <c r="J144" s="5"/>
      <c r="K144" s="5"/>
    </row>
    <row r="145" spans="2:11" ht="23.1" customHeight="1" x14ac:dyDescent="0.25">
      <c r="B145" s="1123"/>
      <c r="C145" s="92"/>
      <c r="D145" s="45" t="s">
        <v>739</v>
      </c>
      <c r="E145" s="5"/>
      <c r="F145" s="5"/>
      <c r="G145" s="5"/>
      <c r="H145" s="5"/>
      <c r="I145" s="5"/>
      <c r="J145" s="5"/>
      <c r="K145" s="5"/>
    </row>
    <row r="146" spans="2:11" x14ac:dyDescent="0.25">
      <c r="B146" s="1123"/>
      <c r="C146" s="92"/>
      <c r="D146" s="45" t="s">
        <v>561</v>
      </c>
      <c r="E146" s="5"/>
      <c r="F146" s="5"/>
      <c r="G146" s="5"/>
      <c r="H146" s="5"/>
      <c r="I146" s="5"/>
      <c r="J146" s="5"/>
      <c r="K146" s="5"/>
    </row>
    <row r="147" spans="2:11" ht="37.5" x14ac:dyDescent="0.25">
      <c r="B147" s="1123"/>
      <c r="C147" s="92"/>
      <c r="D147" s="45" t="s">
        <v>1262</v>
      </c>
      <c r="E147" s="5"/>
      <c r="F147" s="5"/>
      <c r="G147" s="5"/>
      <c r="H147" s="5"/>
      <c r="I147" s="5"/>
      <c r="J147" s="5"/>
      <c r="K147" s="5"/>
    </row>
    <row r="148" spans="2:11" ht="37.5" x14ac:dyDescent="0.25">
      <c r="B148" s="1123"/>
      <c r="C148" s="92"/>
      <c r="D148" s="45" t="s">
        <v>1263</v>
      </c>
      <c r="E148" s="5"/>
      <c r="F148" s="5"/>
      <c r="G148" s="5"/>
      <c r="H148" s="5"/>
      <c r="I148" s="5"/>
      <c r="J148" s="5"/>
      <c r="K148" s="5"/>
    </row>
    <row r="149" spans="2:11" ht="38.25" thickBot="1" x14ac:dyDescent="0.3">
      <c r="B149" s="1124"/>
      <c r="C149" s="2"/>
      <c r="D149" s="39" t="s">
        <v>1264</v>
      </c>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sheetProtection insertColumns="0" insertRows="0"/>
  <mergeCells count="36">
    <mergeCell ref="A1:P1"/>
    <mergeCell ref="A2:P2"/>
    <mergeCell ref="A3:P3"/>
    <mergeCell ref="A4:D4"/>
    <mergeCell ref="A5:P5"/>
    <mergeCell ref="B15:B19"/>
    <mergeCell ref="B49:E49"/>
    <mergeCell ref="B50:B56"/>
    <mergeCell ref="B58:E58"/>
    <mergeCell ref="B59:B65"/>
    <mergeCell ref="D15:L15"/>
    <mergeCell ref="D16:L16"/>
    <mergeCell ref="D19:L19"/>
    <mergeCell ref="D20:L20"/>
    <mergeCell ref="D31:L31"/>
    <mergeCell ref="D32:L32"/>
    <mergeCell ref="D33:L33"/>
    <mergeCell ref="D44:L44"/>
    <mergeCell ref="E21:E22"/>
    <mergeCell ref="F21:J21"/>
    <mergeCell ref="C34:C35"/>
    <mergeCell ref="D34:D35"/>
    <mergeCell ref="E34:E35"/>
    <mergeCell ref="F34:K34"/>
    <mergeCell ref="C21:C22"/>
    <mergeCell ref="D21:D22"/>
    <mergeCell ref="B72:E73"/>
    <mergeCell ref="B75:D75"/>
    <mergeCell ref="B77:B93"/>
    <mergeCell ref="B95:B130"/>
    <mergeCell ref="B131:B149"/>
    <mergeCell ref="B10:D10"/>
    <mergeCell ref="F10:S10"/>
    <mergeCell ref="F11:S11"/>
    <mergeCell ref="E12:R12"/>
    <mergeCell ref="E13:R13"/>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G42 I36:I42 H36:H40 H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G43:I43 I23:I30 H30 J36: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4" r:id="rId1"/>
  </hyperlinks>
  <pageMargins left="0.25" right="0.25" top="0.75" bottom="0.75" header="0.3" footer="0.3"/>
  <pageSetup paperSize="178" orientation="landscape" horizontalDpi="1200" verticalDpi="1200" r:id="rId2"/>
  <ignoredErrors>
    <ignoredError sqref="D36:E41" unlockedFormula="1"/>
    <ignoredError sqref="J36:K43" evalError="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topLeftCell="A3" workbookViewId="0">
      <selection sqref="A1:XFD1048576"/>
    </sheetView>
  </sheetViews>
  <sheetFormatPr baseColWidth="10" defaultColWidth="11.42578125" defaultRowHeight="12.75" x14ac:dyDescent="0.2"/>
  <cols>
    <col min="1" max="16384" width="11.42578125" style="425"/>
  </cols>
  <sheetData>
    <row r="1" spans="1:2" x14ac:dyDescent="0.2">
      <c r="A1" s="425" t="s">
        <v>110</v>
      </c>
      <c r="B1" s="426" t="s">
        <v>111</v>
      </c>
    </row>
    <row r="2" spans="1:2" x14ac:dyDescent="0.2">
      <c r="A2" s="425" t="s">
        <v>112</v>
      </c>
      <c r="B2" s="426" t="s">
        <v>113</v>
      </c>
    </row>
    <row r="3" spans="1:2" x14ac:dyDescent="0.2">
      <c r="A3" s="425" t="s">
        <v>114</v>
      </c>
      <c r="B3" s="426" t="s">
        <v>115</v>
      </c>
    </row>
    <row r="4" spans="1:2" x14ac:dyDescent="0.2">
      <c r="A4" s="425" t="s">
        <v>116</v>
      </c>
      <c r="B4" s="426" t="s">
        <v>117</v>
      </c>
    </row>
    <row r="5" spans="1:2" x14ac:dyDescent="0.2">
      <c r="A5" s="425" t="s">
        <v>118</v>
      </c>
      <c r="B5" s="426" t="s">
        <v>119</v>
      </c>
    </row>
    <row r="6" spans="1:2" x14ac:dyDescent="0.2">
      <c r="A6" s="425" t="s">
        <v>120</v>
      </c>
      <c r="B6" s="426" t="s">
        <v>121</v>
      </c>
    </row>
    <row r="7" spans="1:2" x14ac:dyDescent="0.2">
      <c r="A7" s="425" t="s">
        <v>122</v>
      </c>
      <c r="B7" s="426" t="s">
        <v>123</v>
      </c>
    </row>
    <row r="8" spans="1:2" x14ac:dyDescent="0.2">
      <c r="A8" s="425" t="s">
        <v>124</v>
      </c>
      <c r="B8" s="426" t="s">
        <v>125</v>
      </c>
    </row>
    <row r="9" spans="1:2" x14ac:dyDescent="0.2">
      <c r="A9" s="425" t="s">
        <v>126</v>
      </c>
      <c r="B9" s="426" t="s">
        <v>127</v>
      </c>
    </row>
    <row r="10" spans="1:2" x14ac:dyDescent="0.2">
      <c r="A10" s="425" t="s">
        <v>128</v>
      </c>
      <c r="B10" s="426" t="s">
        <v>129</v>
      </c>
    </row>
    <row r="11" spans="1:2" x14ac:dyDescent="0.2">
      <c r="B11" s="426" t="s">
        <v>130</v>
      </c>
    </row>
    <row r="12" spans="1:2" x14ac:dyDescent="0.2">
      <c r="B12" s="426" t="s">
        <v>131</v>
      </c>
    </row>
    <row r="13" spans="1:2" x14ac:dyDescent="0.2">
      <c r="B13" s="426" t="s">
        <v>132</v>
      </c>
    </row>
    <row r="14" spans="1:2" x14ac:dyDescent="0.2">
      <c r="B14" s="426" t="s">
        <v>133</v>
      </c>
    </row>
    <row r="15" spans="1:2" x14ac:dyDescent="0.2">
      <c r="B15" s="426" t="s">
        <v>134</v>
      </c>
    </row>
    <row r="16" spans="1:2" x14ac:dyDescent="0.2">
      <c r="B16" s="426" t="s">
        <v>135</v>
      </c>
    </row>
    <row r="17" spans="2:2" x14ac:dyDescent="0.2">
      <c r="B17" s="426" t="s">
        <v>136</v>
      </c>
    </row>
    <row r="18" spans="2:2" x14ac:dyDescent="0.2">
      <c r="B18" s="426" t="s">
        <v>137</v>
      </c>
    </row>
    <row r="19" spans="2:2" x14ac:dyDescent="0.2">
      <c r="B19" s="426" t="s">
        <v>138</v>
      </c>
    </row>
    <row r="20" spans="2:2" x14ac:dyDescent="0.2">
      <c r="B20" s="426" t="s">
        <v>139</v>
      </c>
    </row>
    <row r="21" spans="2:2" x14ac:dyDescent="0.2">
      <c r="B21" s="426" t="s">
        <v>140</v>
      </c>
    </row>
    <row r="22" spans="2:2" x14ac:dyDescent="0.2">
      <c r="B22" s="426" t="s">
        <v>141</v>
      </c>
    </row>
    <row r="23" spans="2:2" x14ac:dyDescent="0.2">
      <c r="B23" s="426" t="s">
        <v>142</v>
      </c>
    </row>
    <row r="24" spans="2:2" x14ac:dyDescent="0.2">
      <c r="B24" s="426" t="s">
        <v>143</v>
      </c>
    </row>
    <row r="25" spans="2:2" x14ac:dyDescent="0.2">
      <c r="B25" s="426" t="s">
        <v>144</v>
      </c>
    </row>
    <row r="26" spans="2:2" x14ac:dyDescent="0.2">
      <c r="B26" s="426" t="s">
        <v>145</v>
      </c>
    </row>
    <row r="27" spans="2:2" x14ac:dyDescent="0.2">
      <c r="B27" s="426" t="s">
        <v>146</v>
      </c>
    </row>
    <row r="28" spans="2:2" x14ac:dyDescent="0.2">
      <c r="B28" s="425" t="s">
        <v>128</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U180"/>
  <sheetViews>
    <sheetView showGridLines="0" topLeftCell="A46" zoomScale="98" zoomScaleNormal="98" workbookViewId="0">
      <selection activeCell="H51" sqref="H51"/>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8.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139</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INFORMACION",+F42))</f>
        <v>0.94995476439790572</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1739</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ht="15.6" customHeight="1" thickTop="1" thickBot="1" x14ac:dyDescent="0.3">
      <c r="B15" s="1214" t="s">
        <v>470</v>
      </c>
      <c r="C15" s="87"/>
      <c r="D15" s="1104" t="s">
        <v>775</v>
      </c>
      <c r="E15" s="1105"/>
      <c r="F15" s="1105"/>
      <c r="G15" s="1105"/>
      <c r="H15" s="1105"/>
      <c r="I15" s="1105"/>
      <c r="J15" s="1105"/>
      <c r="K15" s="1105"/>
      <c r="L15" s="1226"/>
    </row>
    <row r="16" spans="1:21" ht="15.75" thickBot="1" x14ac:dyDescent="0.3">
      <c r="B16" s="1215"/>
      <c r="C16" s="88" t="s">
        <v>424</v>
      </c>
      <c r="D16" s="37" t="s">
        <v>687</v>
      </c>
      <c r="E16" s="88" t="s">
        <v>494</v>
      </c>
      <c r="F16" s="88" t="s">
        <v>495</v>
      </c>
      <c r="G16" s="88" t="s">
        <v>496</v>
      </c>
      <c r="H16" s="88" t="s">
        <v>497</v>
      </c>
      <c r="I16" s="88" t="s">
        <v>1084</v>
      </c>
      <c r="J16" s="5"/>
      <c r="L16" s="20"/>
    </row>
    <row r="17" spans="2:12" ht="48.75" thickBot="1" x14ac:dyDescent="0.3">
      <c r="B17" s="1215"/>
      <c r="C17" s="89" t="s">
        <v>603</v>
      </c>
      <c r="D17" s="39" t="s">
        <v>1265</v>
      </c>
      <c r="E17" s="507">
        <v>3</v>
      </c>
      <c r="F17" s="507">
        <v>1</v>
      </c>
      <c r="G17" s="6"/>
      <c r="H17" s="6"/>
      <c r="I17" s="41">
        <f>SUM(E17:H17)</f>
        <v>4</v>
      </c>
      <c r="J17" s="5"/>
      <c r="L17" s="20"/>
    </row>
    <row r="18" spans="2:12" ht="15.75" thickBot="1" x14ac:dyDescent="0.3">
      <c r="B18" s="1215"/>
      <c r="C18" s="89" t="s">
        <v>605</v>
      </c>
      <c r="D18" s="39" t="s">
        <v>1200</v>
      </c>
      <c r="E18" s="511">
        <v>900000000</v>
      </c>
      <c r="F18" s="509">
        <v>382000000</v>
      </c>
      <c r="G18" s="183"/>
      <c r="H18" s="183"/>
      <c r="I18" s="132">
        <f>SUM(E18:H18)</f>
        <v>1282000000</v>
      </c>
      <c r="J18" s="5"/>
      <c r="L18" s="20"/>
    </row>
    <row r="19" spans="2:12" ht="15.75" thickBot="1" x14ac:dyDescent="0.3">
      <c r="B19" s="1215"/>
      <c r="C19" s="89" t="s">
        <v>607</v>
      </c>
      <c r="D19" s="39" t="s">
        <v>1266</v>
      </c>
      <c r="E19" s="511">
        <v>130991497</v>
      </c>
      <c r="F19" s="509">
        <v>382000000</v>
      </c>
      <c r="G19" s="183"/>
      <c r="H19" s="183"/>
      <c r="I19" s="132">
        <f>SUM(E19:H19)</f>
        <v>512991497</v>
      </c>
      <c r="J19" s="5"/>
      <c r="L19" s="20"/>
    </row>
    <row r="20" spans="2:12" x14ac:dyDescent="0.25">
      <c r="B20" s="211"/>
      <c r="C20" s="90"/>
      <c r="D20" s="1110"/>
      <c r="E20" s="1111"/>
      <c r="F20" s="1111"/>
      <c r="G20" s="1111"/>
      <c r="H20" s="1111"/>
      <c r="I20" s="1111"/>
      <c r="J20" s="1111"/>
      <c r="K20" s="1111"/>
      <c r="L20" s="1227"/>
    </row>
    <row r="21" spans="2:12" ht="15.75" thickBot="1" x14ac:dyDescent="0.3">
      <c r="B21" s="211"/>
      <c r="C21" s="90"/>
      <c r="D21" s="1134" t="s">
        <v>1267</v>
      </c>
      <c r="E21" s="1135"/>
      <c r="F21" s="1135"/>
      <c r="G21" s="1135"/>
      <c r="H21" s="1135"/>
      <c r="I21" s="1135"/>
      <c r="J21" s="1135"/>
      <c r="K21" s="1135"/>
      <c r="L21" s="1230"/>
    </row>
    <row r="22" spans="2:12" ht="15" customHeight="1" thickBot="1" x14ac:dyDescent="0.3">
      <c r="B22" s="211"/>
      <c r="C22" s="1258" t="s">
        <v>424</v>
      </c>
      <c r="D22" s="1300" t="s">
        <v>704</v>
      </c>
      <c r="E22" s="1300" t="s">
        <v>1087</v>
      </c>
      <c r="F22" s="1319" t="s">
        <v>1088</v>
      </c>
      <c r="G22" s="1320"/>
      <c r="H22" s="1319" t="s">
        <v>1153</v>
      </c>
      <c r="I22" s="1321"/>
      <c r="J22" s="1321"/>
      <c r="K22" s="1320"/>
      <c r="L22" s="115"/>
    </row>
    <row r="23" spans="2:12" ht="34.5" thickBot="1" x14ac:dyDescent="0.3">
      <c r="B23" s="211"/>
      <c r="C23" s="1259"/>
      <c r="D23" s="1301"/>
      <c r="E23" s="1301"/>
      <c r="F23" s="761" t="s">
        <v>1089</v>
      </c>
      <c r="G23" s="762" t="s">
        <v>1090</v>
      </c>
      <c r="H23" s="761" t="s">
        <v>1200</v>
      </c>
      <c r="I23" s="761" t="s">
        <v>786</v>
      </c>
      <c r="J23" s="761" t="s">
        <v>708</v>
      </c>
      <c r="K23" s="761" t="s">
        <v>709</v>
      </c>
      <c r="L23" s="11"/>
    </row>
    <row r="24" spans="2:12" ht="108.75" thickBot="1" x14ac:dyDescent="0.3">
      <c r="B24" s="211"/>
      <c r="C24" s="265">
        <v>1</v>
      </c>
      <c r="D24" s="573" t="s">
        <v>139</v>
      </c>
      <c r="E24" s="573" t="s">
        <v>2012</v>
      </c>
      <c r="F24" s="550">
        <v>1</v>
      </c>
      <c r="G24" s="550">
        <v>1</v>
      </c>
      <c r="H24" s="511">
        <v>382000000</v>
      </c>
      <c r="I24" s="511">
        <v>382000000</v>
      </c>
      <c r="J24" s="511">
        <v>362882720</v>
      </c>
      <c r="K24" s="511">
        <v>318372054</v>
      </c>
      <c r="L24" s="11"/>
    </row>
    <row r="25" spans="2:12" ht="15.75" thickBot="1" x14ac:dyDescent="0.3">
      <c r="B25" s="211"/>
      <c r="C25" s="265"/>
      <c r="D25" s="29"/>
      <c r="E25" s="28"/>
      <c r="F25" s="30"/>
      <c r="G25" s="30"/>
      <c r="H25" s="183"/>
      <c r="I25" s="183"/>
      <c r="J25" s="183"/>
      <c r="K25" s="183"/>
      <c r="L25" s="11"/>
    </row>
    <row r="26" spans="2:12" ht="15.75" thickBot="1" x14ac:dyDescent="0.3">
      <c r="B26" s="211"/>
      <c r="C26" s="265">
        <v>2</v>
      </c>
      <c r="D26" s="29"/>
      <c r="E26" s="28"/>
      <c r="F26" s="30"/>
      <c r="G26" s="30"/>
      <c r="H26" s="183"/>
      <c r="I26" s="183"/>
      <c r="J26" s="183"/>
      <c r="K26" s="183"/>
      <c r="L26" s="11"/>
    </row>
    <row r="27" spans="2:12" ht="15.75" thickBot="1" x14ac:dyDescent="0.3">
      <c r="B27" s="211"/>
      <c r="C27" s="265"/>
      <c r="D27" s="29"/>
      <c r="E27" s="28"/>
      <c r="F27" s="30"/>
      <c r="G27" s="30"/>
      <c r="H27" s="183"/>
      <c r="I27" s="183"/>
      <c r="J27" s="183"/>
      <c r="K27" s="183"/>
      <c r="L27" s="11"/>
    </row>
    <row r="28" spans="2:12" ht="15.75" thickBot="1" x14ac:dyDescent="0.3">
      <c r="B28" s="211"/>
      <c r="C28" s="265"/>
      <c r="D28" s="29"/>
      <c r="E28" s="28"/>
      <c r="F28" s="30"/>
      <c r="G28" s="30"/>
      <c r="H28" s="183"/>
      <c r="I28" s="183"/>
      <c r="J28" s="183"/>
      <c r="K28" s="183"/>
      <c r="L28" s="11"/>
    </row>
    <row r="29" spans="2:12" ht="15.75" thickBot="1" x14ac:dyDescent="0.3">
      <c r="B29" s="211"/>
      <c r="C29" s="265">
        <v>3</v>
      </c>
      <c r="D29" s="29"/>
      <c r="E29" s="28"/>
      <c r="F29" s="30"/>
      <c r="G29" s="30"/>
      <c r="H29" s="183"/>
      <c r="I29" s="183"/>
      <c r="J29" s="183"/>
      <c r="K29" s="183"/>
      <c r="L29" s="11"/>
    </row>
    <row r="30" spans="2:12" ht="15.75" thickBot="1" x14ac:dyDescent="0.3">
      <c r="B30" s="211"/>
      <c r="C30" s="74"/>
      <c r="D30" s="44" t="s">
        <v>602</v>
      </c>
      <c r="E30" s="124"/>
      <c r="F30" s="125"/>
      <c r="G30" s="37"/>
      <c r="H30" s="133">
        <f>SUM(H24:H29)</f>
        <v>382000000</v>
      </c>
      <c r="I30" s="133">
        <f>SUM(I24:I29)</f>
        <v>382000000</v>
      </c>
      <c r="J30" s="133">
        <f>SUM(J24:J29)</f>
        <v>362882720</v>
      </c>
      <c r="K30" s="133">
        <f>SUM(K24:K29)</f>
        <v>318372054</v>
      </c>
      <c r="L30" s="12"/>
    </row>
    <row r="31" spans="2:12" x14ac:dyDescent="0.25">
      <c r="B31" s="211"/>
      <c r="C31" s="90"/>
      <c r="D31" s="1110" t="s">
        <v>1268</v>
      </c>
      <c r="E31" s="1111"/>
      <c r="F31" s="1111"/>
      <c r="G31" s="1111"/>
      <c r="H31" s="1111"/>
      <c r="I31" s="1111"/>
      <c r="J31" s="1111"/>
      <c r="K31" s="1111"/>
      <c r="L31" s="1227"/>
    </row>
    <row r="32" spans="2:12" ht="24" customHeight="1" thickBot="1" x14ac:dyDescent="0.3">
      <c r="B32" s="211"/>
      <c r="C32" s="90"/>
      <c r="D32" s="1110" t="s">
        <v>1269</v>
      </c>
      <c r="E32" s="1111"/>
      <c r="F32" s="1111"/>
      <c r="G32" s="1111"/>
      <c r="H32" s="1111"/>
      <c r="I32" s="1111"/>
      <c r="J32" s="1111"/>
      <c r="K32" s="1111"/>
      <c r="L32" s="1227"/>
    </row>
    <row r="33" spans="2:14" ht="15.75" thickBot="1" x14ac:dyDescent="0.3">
      <c r="B33" s="211"/>
      <c r="C33" s="1310" t="s">
        <v>424</v>
      </c>
      <c r="D33" s="1313" t="s">
        <v>1157</v>
      </c>
      <c r="E33" s="66" t="s">
        <v>1270</v>
      </c>
      <c r="F33" s="1272" t="s">
        <v>1158</v>
      </c>
      <c r="G33" s="1273"/>
      <c r="H33" s="1316" t="s">
        <v>428</v>
      </c>
      <c r="I33" s="5"/>
      <c r="J33" s="5"/>
      <c r="L33" s="20"/>
    </row>
    <row r="34" spans="2:14" x14ac:dyDescent="0.25">
      <c r="B34" s="211"/>
      <c r="C34" s="1311"/>
      <c r="D34" s="1314"/>
      <c r="E34" s="1122" t="s">
        <v>1271</v>
      </c>
      <c r="F34" s="1122" t="s">
        <v>1159</v>
      </c>
      <c r="G34" s="45" t="s">
        <v>1160</v>
      </c>
      <c r="H34" s="1317"/>
      <c r="I34" s="5"/>
      <c r="J34" s="5"/>
      <c r="L34" s="20"/>
    </row>
    <row r="35" spans="2:14" ht="24.75" thickBot="1" x14ac:dyDescent="0.3">
      <c r="B35" s="211"/>
      <c r="C35" s="1312"/>
      <c r="D35" s="1315"/>
      <c r="E35" s="1124"/>
      <c r="F35" s="1124"/>
      <c r="G35" s="39" t="s">
        <v>1154</v>
      </c>
      <c r="H35" s="1318"/>
      <c r="I35" s="5"/>
      <c r="J35" s="5"/>
      <c r="L35" s="20"/>
    </row>
    <row r="36" spans="2:14" ht="15.75" thickBot="1" x14ac:dyDescent="0.3">
      <c r="B36" s="211"/>
      <c r="C36" s="307">
        <v>1</v>
      </c>
      <c r="D36" s="332">
        <v>1</v>
      </c>
      <c r="E36" s="30">
        <f t="shared" ref="E36:E41" si="0">+G24</f>
        <v>1</v>
      </c>
      <c r="F36" s="138">
        <f>IFERROR(J24/I24,0)</f>
        <v>0.94995476439790572</v>
      </c>
      <c r="G36" s="138">
        <f t="shared" ref="F36:G41" si="1">IFERROR(K24/J24,0)</f>
        <v>0.87734145621483439</v>
      </c>
      <c r="H36" s="29"/>
      <c r="I36" s="5"/>
      <c r="J36" s="5"/>
      <c r="L36" s="20"/>
    </row>
    <row r="37" spans="2:14" ht="15.75" thickBot="1" x14ac:dyDescent="0.3">
      <c r="B37" s="211"/>
      <c r="C37" s="307">
        <v>2</v>
      </c>
      <c r="D37" s="332"/>
      <c r="E37" s="30">
        <f t="shared" si="0"/>
        <v>0</v>
      </c>
      <c r="F37" s="138">
        <f t="shared" si="1"/>
        <v>0</v>
      </c>
      <c r="G37" s="138">
        <f t="shared" si="1"/>
        <v>0</v>
      </c>
      <c r="H37" s="29"/>
      <c r="I37" s="5"/>
      <c r="J37" s="5"/>
      <c r="L37" s="20"/>
    </row>
    <row r="38" spans="2:14" ht="15.75" thickBot="1" x14ac:dyDescent="0.3">
      <c r="B38" s="211"/>
      <c r="C38" s="307">
        <v>3</v>
      </c>
      <c r="D38" s="332"/>
      <c r="E38" s="30">
        <f t="shared" si="0"/>
        <v>0</v>
      </c>
      <c r="F38" s="138">
        <f t="shared" si="1"/>
        <v>0</v>
      </c>
      <c r="G38" s="138">
        <f t="shared" si="1"/>
        <v>0</v>
      </c>
      <c r="H38" s="29"/>
      <c r="I38" s="5"/>
      <c r="J38" s="5"/>
      <c r="L38" s="20"/>
    </row>
    <row r="39" spans="2:14" ht="15.75" thickBot="1" x14ac:dyDescent="0.3">
      <c r="B39" s="211"/>
      <c r="C39" s="307">
        <v>4</v>
      </c>
      <c r="D39" s="332"/>
      <c r="E39" s="30">
        <f t="shared" si="0"/>
        <v>0</v>
      </c>
      <c r="F39" s="138">
        <f t="shared" si="1"/>
        <v>0</v>
      </c>
      <c r="G39" s="138">
        <f t="shared" si="1"/>
        <v>0</v>
      </c>
      <c r="H39" s="29"/>
      <c r="I39" s="5"/>
      <c r="J39" s="5"/>
      <c r="L39" s="20"/>
    </row>
    <row r="40" spans="2:14" ht="15.75" thickBot="1" x14ac:dyDescent="0.3">
      <c r="B40" s="211"/>
      <c r="C40" s="307">
        <v>5</v>
      </c>
      <c r="D40" s="332"/>
      <c r="E40" s="30">
        <f t="shared" si="0"/>
        <v>0</v>
      </c>
      <c r="F40" s="138">
        <f t="shared" si="1"/>
        <v>0</v>
      </c>
      <c r="G40" s="138">
        <f t="shared" si="1"/>
        <v>0</v>
      </c>
      <c r="H40" s="29"/>
      <c r="I40" s="5"/>
      <c r="J40" s="5"/>
      <c r="L40" s="20"/>
    </row>
    <row r="41" spans="2:14" ht="15.75" thickBot="1" x14ac:dyDescent="0.3">
      <c r="B41" s="211"/>
      <c r="C41" s="307">
        <v>6</v>
      </c>
      <c r="D41" s="332"/>
      <c r="E41" s="30">
        <f t="shared" si="0"/>
        <v>0</v>
      </c>
      <c r="F41" s="138">
        <f t="shared" si="1"/>
        <v>0</v>
      </c>
      <c r="G41" s="138">
        <f t="shared" si="1"/>
        <v>0</v>
      </c>
      <c r="H41" s="29"/>
      <c r="I41" s="5"/>
      <c r="J41" s="5"/>
      <c r="L41" s="20"/>
    </row>
    <row r="42" spans="2:14" ht="15.75" thickBot="1" x14ac:dyDescent="0.3">
      <c r="B42" s="46"/>
      <c r="C42" s="104"/>
      <c r="D42" s="191">
        <f>Formulas!$D$24</f>
        <v>1</v>
      </c>
      <c r="E42" s="199">
        <f>+D36*E36+D37*E37+D38*E38+D39*E39+D40*E40+D41*E41</f>
        <v>1</v>
      </c>
      <c r="F42" s="199">
        <f>+D36*F36+D37*F37+D38*F38+D39*F39+D40*F40+D41*F41</f>
        <v>0.94995476439790572</v>
      </c>
      <c r="G42" s="138">
        <f>Formulas!F24</f>
        <v>0.87734145621483439</v>
      </c>
      <c r="H42" s="29"/>
      <c r="I42" s="21"/>
      <c r="J42" s="21"/>
      <c r="K42" s="21"/>
      <c r="L42" s="22"/>
      <c r="N42" t="s">
        <v>1272</v>
      </c>
    </row>
    <row r="43" spans="2:14" ht="15.75" thickBot="1" x14ac:dyDescent="0.3">
      <c r="B43" s="36"/>
      <c r="C43" s="86"/>
      <c r="D43" s="5"/>
      <c r="E43" s="5"/>
      <c r="F43" s="5"/>
      <c r="G43" s="5"/>
      <c r="H43" s="5"/>
      <c r="I43" s="5"/>
      <c r="J43" s="5"/>
      <c r="K43" s="5"/>
    </row>
    <row r="44" spans="2:14" ht="108.75" thickBot="1" x14ac:dyDescent="0.3">
      <c r="B44" s="51" t="s">
        <v>509</v>
      </c>
      <c r="C44" s="96"/>
      <c r="D44" s="42" t="s">
        <v>1273</v>
      </c>
      <c r="E44" s="5"/>
      <c r="F44" s="5"/>
      <c r="G44" s="5"/>
      <c r="H44" s="5"/>
      <c r="I44" s="5"/>
      <c r="J44" s="5"/>
      <c r="K44" s="5"/>
    </row>
    <row r="45" spans="2:14" ht="48.6" customHeight="1" thickBot="1" x14ac:dyDescent="0.3">
      <c r="B45" s="46" t="s">
        <v>511</v>
      </c>
      <c r="C45" s="2"/>
      <c r="D45" s="39" t="s">
        <v>788</v>
      </c>
      <c r="E45" s="5"/>
      <c r="F45" s="5"/>
      <c r="G45" s="5"/>
      <c r="H45" s="5"/>
      <c r="I45" s="5"/>
      <c r="J45" s="5"/>
      <c r="K45" s="5"/>
    </row>
    <row r="46" spans="2:14" ht="15.75" thickBot="1" x14ac:dyDescent="0.3">
      <c r="B46" s="1"/>
      <c r="C46" s="74"/>
      <c r="D46" s="5"/>
      <c r="E46" s="5"/>
      <c r="F46" s="5"/>
      <c r="G46" s="5"/>
      <c r="H46" s="5"/>
      <c r="I46" s="5"/>
      <c r="J46" s="5"/>
      <c r="K46" s="5"/>
    </row>
    <row r="47" spans="2:14" ht="24" customHeight="1" thickBot="1" x14ac:dyDescent="0.3">
      <c r="B47" s="1119" t="s">
        <v>513</v>
      </c>
      <c r="C47" s="1120"/>
      <c r="D47" s="1120"/>
      <c r="E47" s="1121"/>
      <c r="F47" s="5"/>
      <c r="G47" s="5"/>
      <c r="H47" s="5"/>
      <c r="I47" s="5"/>
      <c r="J47" s="5"/>
      <c r="K47" s="5"/>
    </row>
    <row r="48" spans="2:14" ht="48.75" thickBot="1" x14ac:dyDescent="0.3">
      <c r="B48" s="1122">
        <v>1</v>
      </c>
      <c r="C48" s="92"/>
      <c r="D48" s="47" t="s">
        <v>514</v>
      </c>
      <c r="E48" s="975" t="s">
        <v>2</v>
      </c>
      <c r="F48" s="5"/>
      <c r="G48" s="5"/>
      <c r="H48" s="5"/>
      <c r="I48" s="5"/>
      <c r="J48" s="5"/>
      <c r="K48" s="5"/>
    </row>
    <row r="49" spans="2:11" ht="24.75" thickBot="1" x14ac:dyDescent="0.3">
      <c r="B49" s="1123"/>
      <c r="C49" s="92"/>
      <c r="D49" s="39" t="s">
        <v>7</v>
      </c>
      <c r="E49" s="975" t="s">
        <v>1754</v>
      </c>
      <c r="F49" s="5"/>
      <c r="G49" s="5"/>
      <c r="H49" s="5"/>
      <c r="I49" s="5"/>
      <c r="J49" s="5"/>
      <c r="K49" s="5"/>
    </row>
    <row r="50" spans="2:11" ht="15.75" thickBot="1" x14ac:dyDescent="0.3">
      <c r="B50" s="1123"/>
      <c r="C50" s="92"/>
      <c r="D50" s="39" t="s">
        <v>515</v>
      </c>
      <c r="E50" s="976" t="s">
        <v>1741</v>
      </c>
      <c r="F50" s="5"/>
      <c r="G50" s="5"/>
      <c r="H50" s="5"/>
      <c r="I50" s="5"/>
      <c r="J50" s="5"/>
      <c r="K50" s="5"/>
    </row>
    <row r="51" spans="2:11" ht="24.75" thickBot="1" x14ac:dyDescent="0.3">
      <c r="B51" s="1123"/>
      <c r="C51" s="92"/>
      <c r="D51" s="39" t="s">
        <v>9</v>
      </c>
      <c r="E51" s="976" t="s">
        <v>2522</v>
      </c>
      <c r="F51" s="5"/>
      <c r="G51" s="5"/>
      <c r="H51" s="5"/>
      <c r="I51" s="5"/>
      <c r="J51" s="5"/>
      <c r="K51" s="5"/>
    </row>
    <row r="52" spans="2:11" ht="15.75" thickBot="1" x14ac:dyDescent="0.3">
      <c r="B52" s="1123"/>
      <c r="C52" s="92"/>
      <c r="D52" s="39" t="s">
        <v>11</v>
      </c>
      <c r="E52" s="977" t="s">
        <v>1742</v>
      </c>
      <c r="F52" s="5"/>
      <c r="G52" s="5"/>
      <c r="H52" s="5"/>
      <c r="I52" s="5"/>
      <c r="J52" s="5"/>
      <c r="K52" s="5"/>
    </row>
    <row r="53" spans="2:11" ht="15.75" thickBot="1" x14ac:dyDescent="0.3">
      <c r="B53" s="1123"/>
      <c r="C53" s="92"/>
      <c r="D53" s="39" t="s">
        <v>13</v>
      </c>
      <c r="E53" s="978">
        <v>3138863457</v>
      </c>
      <c r="F53" s="5"/>
      <c r="G53" s="5"/>
      <c r="H53" s="5"/>
      <c r="I53" s="5"/>
      <c r="J53" s="5"/>
      <c r="K53" s="5"/>
    </row>
    <row r="54" spans="2:11" ht="24.75" thickBot="1" x14ac:dyDescent="0.3">
      <c r="B54" s="1124"/>
      <c r="C54" s="2"/>
      <c r="D54" s="39" t="s">
        <v>516</v>
      </c>
      <c r="E54" s="975" t="s">
        <v>1743</v>
      </c>
      <c r="F54" s="5"/>
      <c r="G54" s="5"/>
      <c r="H54" s="5"/>
      <c r="I54" s="5"/>
      <c r="J54" s="5"/>
      <c r="K54" s="5"/>
    </row>
    <row r="55" spans="2:11" ht="15.75" thickBot="1" x14ac:dyDescent="0.3">
      <c r="B55" s="1"/>
      <c r="C55" s="74"/>
      <c r="D55" s="5"/>
      <c r="E55" s="5"/>
      <c r="F55" s="5"/>
      <c r="G55" s="5"/>
      <c r="H55" s="5"/>
      <c r="I55" s="5"/>
      <c r="J55" s="5"/>
      <c r="K55" s="5"/>
    </row>
    <row r="56" spans="2:11" ht="15.75" thickBot="1" x14ac:dyDescent="0.3">
      <c r="B56" s="1119" t="s">
        <v>517</v>
      </c>
      <c r="C56" s="1120"/>
      <c r="D56" s="1120"/>
      <c r="E56" s="1121"/>
      <c r="F56" s="5"/>
      <c r="G56" s="5"/>
      <c r="H56" s="5"/>
      <c r="I56" s="5"/>
      <c r="J56" s="5"/>
      <c r="K56" s="5"/>
    </row>
    <row r="57" spans="2:11" ht="15.75" thickBot="1" x14ac:dyDescent="0.3">
      <c r="B57" s="1122">
        <v>1</v>
      </c>
      <c r="C57" s="92"/>
      <c r="D57" s="47" t="s">
        <v>514</v>
      </c>
      <c r="E57" s="212" t="s">
        <v>518</v>
      </c>
      <c r="F57" s="5"/>
      <c r="G57" s="5"/>
      <c r="H57" s="5"/>
      <c r="I57" s="5"/>
      <c r="J57" s="5"/>
      <c r="K57" s="5"/>
    </row>
    <row r="58" spans="2:11" ht="15.75" thickBot="1" x14ac:dyDescent="0.3">
      <c r="B58" s="1123"/>
      <c r="C58" s="92"/>
      <c r="D58" s="39" t="s">
        <v>7</v>
      </c>
      <c r="E58" s="212" t="s">
        <v>611</v>
      </c>
      <c r="F58" s="5"/>
      <c r="G58" s="5"/>
      <c r="H58" s="5"/>
      <c r="I58" s="5"/>
      <c r="J58" s="5"/>
      <c r="K58" s="5"/>
    </row>
    <row r="59" spans="2:11" ht="15.75" thickBot="1" x14ac:dyDescent="0.3">
      <c r="B59" s="1123"/>
      <c r="C59" s="92"/>
      <c r="D59" s="39" t="s">
        <v>515</v>
      </c>
      <c r="E59" s="162"/>
      <c r="F59" s="5"/>
      <c r="G59" s="5"/>
      <c r="H59" s="5"/>
      <c r="I59" s="5"/>
      <c r="J59" s="5"/>
      <c r="K59" s="5"/>
    </row>
    <row r="60" spans="2:11" ht="15.75" thickBot="1" x14ac:dyDescent="0.3">
      <c r="B60" s="1123"/>
      <c r="C60" s="92"/>
      <c r="D60" s="39" t="s">
        <v>9</v>
      </c>
      <c r="E60" s="162"/>
      <c r="F60" s="5"/>
      <c r="G60" s="5"/>
      <c r="H60" s="5"/>
      <c r="I60" s="5"/>
      <c r="J60" s="5"/>
      <c r="K60" s="5"/>
    </row>
    <row r="61" spans="2:11" ht="15.75" thickBot="1" x14ac:dyDescent="0.3">
      <c r="B61" s="1123"/>
      <c r="C61" s="92"/>
      <c r="D61" s="39" t="s">
        <v>11</v>
      </c>
      <c r="E61" s="162"/>
      <c r="F61" s="5"/>
      <c r="G61" s="5"/>
      <c r="H61" s="5"/>
      <c r="I61" s="5"/>
      <c r="J61" s="5"/>
      <c r="K61" s="5"/>
    </row>
    <row r="62" spans="2:11" ht="15.75" thickBot="1" x14ac:dyDescent="0.3">
      <c r="B62" s="1123"/>
      <c r="C62" s="92"/>
      <c r="D62" s="39" t="s">
        <v>13</v>
      </c>
      <c r="E62" s="162"/>
      <c r="F62" s="5"/>
      <c r="G62" s="5"/>
      <c r="H62" s="5"/>
      <c r="I62" s="5"/>
      <c r="J62" s="5"/>
      <c r="K62" s="5"/>
    </row>
    <row r="63" spans="2:11" ht="15.75" thickBot="1" x14ac:dyDescent="0.3">
      <c r="B63" s="1124"/>
      <c r="C63" s="2"/>
      <c r="D63" s="39" t="s">
        <v>516</v>
      </c>
      <c r="E63" s="162"/>
      <c r="F63" s="5"/>
      <c r="G63" s="5"/>
      <c r="H63" s="5"/>
      <c r="I63" s="5"/>
      <c r="J63" s="5"/>
      <c r="K63" s="5"/>
    </row>
    <row r="64" spans="2:11" ht="15.75" thickBot="1" x14ac:dyDescent="0.3">
      <c r="B64" s="1"/>
      <c r="C64" s="74"/>
      <c r="D64" s="5"/>
      <c r="E64" s="5"/>
      <c r="F64" s="5"/>
      <c r="G64" s="5"/>
      <c r="H64" s="5"/>
      <c r="I64" s="5"/>
      <c r="J64" s="5"/>
      <c r="K64" s="5"/>
    </row>
    <row r="65" spans="2:11" ht="15" customHeight="1" thickBot="1" x14ac:dyDescent="0.3">
      <c r="B65" s="120" t="s">
        <v>520</v>
      </c>
      <c r="C65" s="121"/>
      <c r="D65" s="121"/>
      <c r="E65" s="122"/>
      <c r="G65" s="5"/>
      <c r="H65" s="5"/>
      <c r="I65" s="5"/>
      <c r="J65" s="5"/>
      <c r="K65" s="5"/>
    </row>
    <row r="66" spans="2:11" ht="24.75" thickBot="1" x14ac:dyDescent="0.3">
      <c r="B66" s="46" t="s">
        <v>521</v>
      </c>
      <c r="C66" s="39" t="s">
        <v>522</v>
      </c>
      <c r="D66" s="39" t="s">
        <v>523</v>
      </c>
      <c r="E66" s="39" t="s">
        <v>524</v>
      </c>
      <c r="F66" s="5"/>
      <c r="G66" s="5"/>
      <c r="H66" s="5"/>
      <c r="I66" s="5"/>
      <c r="J66" s="5"/>
    </row>
    <row r="67" spans="2:11" ht="72.75" thickBot="1" x14ac:dyDescent="0.3">
      <c r="B67" s="48">
        <v>42401</v>
      </c>
      <c r="C67" s="39">
        <v>0.01</v>
      </c>
      <c r="D67" s="49" t="s">
        <v>1274</v>
      </c>
      <c r="E67" s="39"/>
      <c r="F67" s="5"/>
      <c r="G67" s="5"/>
      <c r="H67" s="5"/>
      <c r="I67" s="5"/>
      <c r="J67" s="5"/>
    </row>
    <row r="68" spans="2:11" ht="15.75" thickBot="1" x14ac:dyDescent="0.3">
      <c r="B68" s="3"/>
      <c r="C68" s="93"/>
      <c r="D68" s="5"/>
      <c r="E68" s="5"/>
      <c r="F68" s="5"/>
      <c r="G68" s="5"/>
      <c r="H68" s="5"/>
      <c r="I68" s="5"/>
      <c r="J68" s="5"/>
      <c r="K68" s="5"/>
    </row>
    <row r="69" spans="2:11" ht="15.75" thickBot="1" x14ac:dyDescent="0.3">
      <c r="B69" s="333" t="s">
        <v>428</v>
      </c>
      <c r="C69" s="94"/>
      <c r="D69" s="5"/>
      <c r="E69" s="5"/>
      <c r="F69" s="5"/>
      <c r="G69" s="5"/>
      <c r="H69" s="5"/>
      <c r="I69" s="5"/>
      <c r="J69" s="5"/>
      <c r="K69" s="5"/>
    </row>
    <row r="70" spans="2:11" x14ac:dyDescent="0.25">
      <c r="B70" s="1304"/>
      <c r="C70" s="1305"/>
      <c r="D70" s="1305"/>
      <c r="E70" s="1306"/>
      <c r="F70" s="5"/>
      <c r="G70" s="5"/>
      <c r="H70" s="5"/>
      <c r="I70" s="5"/>
      <c r="J70" s="5"/>
      <c r="K70" s="5"/>
    </row>
    <row r="71" spans="2:11" ht="15.75" thickBot="1" x14ac:dyDescent="0.3">
      <c r="B71" s="1307"/>
      <c r="C71" s="1308"/>
      <c r="D71" s="1308"/>
      <c r="E71" s="1309"/>
      <c r="F71" s="5"/>
      <c r="G71" s="5"/>
      <c r="H71" s="5"/>
      <c r="I71" s="5"/>
      <c r="J71" s="5"/>
      <c r="K71" s="5"/>
    </row>
    <row r="72" spans="2:11" x14ac:dyDescent="0.25">
      <c r="B72" s="1"/>
      <c r="C72" s="74"/>
      <c r="D72" s="5"/>
      <c r="E72" s="5"/>
      <c r="F72" s="5"/>
      <c r="G72" s="5"/>
      <c r="H72" s="5"/>
      <c r="I72" s="5"/>
      <c r="J72" s="5"/>
      <c r="K72" s="5"/>
    </row>
    <row r="73" spans="2:11" ht="15.75" thickBot="1" x14ac:dyDescent="0.3">
      <c r="B73" s="5"/>
      <c r="D73" s="5"/>
      <c r="E73" s="5"/>
      <c r="F73" s="5"/>
      <c r="G73" s="5"/>
      <c r="H73" s="5"/>
      <c r="I73" s="5"/>
      <c r="J73" s="5"/>
      <c r="K73" s="5"/>
    </row>
    <row r="74" spans="2:11" ht="24.75" thickBot="1" x14ac:dyDescent="0.3">
      <c r="B74" s="50" t="s">
        <v>526</v>
      </c>
      <c r="C74" s="95"/>
      <c r="D74" s="5"/>
      <c r="E74" s="5"/>
      <c r="F74" s="5"/>
      <c r="G74" s="5"/>
      <c r="H74" s="5"/>
      <c r="I74" s="5"/>
      <c r="J74" s="5"/>
      <c r="K74" s="5"/>
    </row>
    <row r="75" spans="2:11" ht="15.75" thickBot="1" x14ac:dyDescent="0.3">
      <c r="B75" s="36"/>
      <c r="C75" s="86"/>
      <c r="D75" s="5"/>
      <c r="E75" s="5"/>
      <c r="F75" s="5"/>
      <c r="G75" s="5"/>
      <c r="H75" s="5"/>
      <c r="I75" s="5"/>
      <c r="J75" s="5"/>
      <c r="K75" s="5"/>
    </row>
    <row r="76" spans="2:11" ht="48.75" thickBot="1" x14ac:dyDescent="0.3">
      <c r="B76" s="51" t="s">
        <v>527</v>
      </c>
      <c r="C76" s="96"/>
      <c r="D76" s="42" t="s">
        <v>1275</v>
      </c>
      <c r="E76" s="5"/>
      <c r="F76" s="5"/>
      <c r="G76" s="5"/>
      <c r="H76" s="5"/>
      <c r="I76" s="5"/>
      <c r="J76" s="5"/>
      <c r="K76" s="5"/>
    </row>
    <row r="77" spans="2:11" x14ac:dyDescent="0.25">
      <c r="B77" s="1122" t="s">
        <v>529</v>
      </c>
      <c r="C77" s="92"/>
      <c r="D77" s="52" t="s">
        <v>530</v>
      </c>
      <c r="E77" s="5"/>
      <c r="F77" s="5"/>
      <c r="G77" s="5"/>
      <c r="H77" s="5"/>
      <c r="I77" s="5"/>
      <c r="J77" s="5"/>
      <c r="K77" s="5"/>
    </row>
    <row r="78" spans="2:11" ht="108" x14ac:dyDescent="0.25">
      <c r="B78" s="1123"/>
      <c r="C78" s="92"/>
      <c r="D78" s="45" t="s">
        <v>1276</v>
      </c>
      <c r="E78" s="5"/>
      <c r="F78" s="5"/>
      <c r="G78" s="5"/>
      <c r="H78" s="5"/>
      <c r="I78" s="5"/>
      <c r="J78" s="5"/>
      <c r="K78" s="5"/>
    </row>
    <row r="79" spans="2:11" x14ac:dyDescent="0.25">
      <c r="B79" s="1123"/>
      <c r="C79" s="92"/>
      <c r="D79" s="45" t="s">
        <v>1277</v>
      </c>
      <c r="E79" s="5"/>
      <c r="F79" s="5"/>
      <c r="G79" s="5"/>
      <c r="H79" s="5"/>
      <c r="I79" s="5"/>
      <c r="J79" s="5"/>
      <c r="K79" s="5"/>
    </row>
    <row r="80" spans="2:11" ht="24" x14ac:dyDescent="0.25">
      <c r="B80" s="1123"/>
      <c r="C80" s="92"/>
      <c r="D80" s="45" t="s">
        <v>1278</v>
      </c>
      <c r="E80" s="5"/>
      <c r="F80" s="5"/>
      <c r="G80" s="5"/>
      <c r="H80" s="5"/>
      <c r="I80" s="5"/>
      <c r="J80" s="5"/>
      <c r="K80" s="5"/>
    </row>
    <row r="81" spans="2:11" ht="24" x14ac:dyDescent="0.25">
      <c r="B81" s="1123"/>
      <c r="C81" s="92"/>
      <c r="D81" s="45" t="s">
        <v>1279</v>
      </c>
      <c r="E81" s="5"/>
      <c r="F81" s="5"/>
      <c r="G81" s="5"/>
      <c r="H81" s="5"/>
      <c r="I81" s="5"/>
      <c r="J81" s="5"/>
      <c r="K81" s="5"/>
    </row>
    <row r="82" spans="2:11" x14ac:dyDescent="0.25">
      <c r="B82" s="1123"/>
      <c r="C82" s="92"/>
      <c r="D82" s="52" t="s">
        <v>758</v>
      </c>
      <c r="E82" s="5"/>
      <c r="F82" s="5"/>
      <c r="G82" s="5"/>
      <c r="H82" s="5"/>
      <c r="I82" s="5"/>
      <c r="J82" s="5"/>
      <c r="K82" s="5"/>
    </row>
    <row r="83" spans="2:11" ht="24" x14ac:dyDescent="0.25">
      <c r="B83" s="1123"/>
      <c r="C83" s="92"/>
      <c r="D83" s="45" t="s">
        <v>1280</v>
      </c>
      <c r="E83" s="5"/>
      <c r="F83" s="5"/>
      <c r="G83" s="5"/>
      <c r="H83" s="5"/>
      <c r="I83" s="5"/>
      <c r="J83" s="5"/>
      <c r="K83" s="5"/>
    </row>
    <row r="84" spans="2:11" x14ac:dyDescent="0.25">
      <c r="B84" s="1123"/>
      <c r="C84" s="92"/>
      <c r="D84" s="45" t="s">
        <v>1281</v>
      </c>
      <c r="E84" s="5"/>
      <c r="F84" s="5"/>
      <c r="G84" s="5"/>
      <c r="H84" s="5"/>
      <c r="I84" s="5"/>
      <c r="J84" s="5"/>
      <c r="K84" s="5"/>
    </row>
    <row r="85" spans="2:11" ht="36" x14ac:dyDescent="0.25">
      <c r="B85" s="1123"/>
      <c r="C85" s="92"/>
      <c r="D85" s="45" t="s">
        <v>1282</v>
      </c>
      <c r="E85" s="5"/>
      <c r="F85" s="5"/>
      <c r="G85" s="5"/>
      <c r="H85" s="5"/>
      <c r="I85" s="5"/>
      <c r="J85" s="5"/>
      <c r="K85" s="5"/>
    </row>
    <row r="86" spans="2:11" ht="36" x14ac:dyDescent="0.25">
      <c r="B86" s="1123"/>
      <c r="C86" s="92"/>
      <c r="D86" s="45" t="s">
        <v>1283</v>
      </c>
      <c r="E86" s="5"/>
      <c r="F86" s="5"/>
      <c r="G86" s="5"/>
      <c r="H86" s="5"/>
      <c r="I86" s="5"/>
      <c r="J86" s="5"/>
      <c r="K86" s="5"/>
    </row>
    <row r="87" spans="2:11" ht="24" x14ac:dyDescent="0.25">
      <c r="B87" s="1123"/>
      <c r="C87" s="92"/>
      <c r="D87" s="45" t="s">
        <v>1284</v>
      </c>
      <c r="E87" s="5"/>
      <c r="F87" s="5"/>
      <c r="G87" s="5"/>
      <c r="H87" s="5"/>
      <c r="I87" s="5"/>
      <c r="J87" s="5"/>
      <c r="K87" s="5"/>
    </row>
    <row r="88" spans="2:11" ht="48" x14ac:dyDescent="0.25">
      <c r="B88" s="1123"/>
      <c r="C88" s="92"/>
      <c r="D88" s="45" t="s">
        <v>1285</v>
      </c>
      <c r="E88" s="5"/>
      <c r="F88" s="5"/>
      <c r="G88" s="5"/>
      <c r="H88" s="5"/>
      <c r="I88" s="5"/>
      <c r="J88" s="5"/>
      <c r="K88" s="5"/>
    </row>
    <row r="89" spans="2:11" ht="36" x14ac:dyDescent="0.25">
      <c r="B89" s="1123"/>
      <c r="C89" s="92"/>
      <c r="D89" s="45" t="s">
        <v>1286</v>
      </c>
      <c r="E89" s="5"/>
      <c r="F89" s="5"/>
      <c r="G89" s="5"/>
      <c r="H89" s="5"/>
      <c r="I89" s="5"/>
      <c r="J89" s="5"/>
      <c r="K89" s="5"/>
    </row>
    <row r="90" spans="2:11" ht="24" x14ac:dyDescent="0.25">
      <c r="B90" s="1123"/>
      <c r="C90" s="92"/>
      <c r="D90" s="45" t="s">
        <v>1287</v>
      </c>
      <c r="E90" s="5"/>
      <c r="F90" s="5"/>
      <c r="G90" s="5"/>
      <c r="H90" s="5"/>
      <c r="I90" s="5"/>
      <c r="J90" s="5"/>
      <c r="K90" s="5"/>
    </row>
    <row r="91" spans="2:11" ht="24" x14ac:dyDescent="0.25">
      <c r="B91" s="1123"/>
      <c r="C91" s="92"/>
      <c r="D91" s="45" t="s">
        <v>1288</v>
      </c>
      <c r="E91" s="5"/>
      <c r="F91" s="5"/>
      <c r="G91" s="5"/>
      <c r="H91" s="5"/>
      <c r="I91" s="5"/>
      <c r="J91" s="5"/>
      <c r="K91" s="5"/>
    </row>
    <row r="92" spans="2:11" ht="60.75" thickBot="1" x14ac:dyDescent="0.3">
      <c r="B92" s="1124"/>
      <c r="C92" s="2"/>
      <c r="D92" s="55" t="s">
        <v>1289</v>
      </c>
      <c r="E92" s="5"/>
      <c r="F92" s="5"/>
      <c r="G92" s="5"/>
      <c r="H92" s="5"/>
      <c r="I92" s="5"/>
      <c r="J92" s="5"/>
      <c r="K92" s="5"/>
    </row>
    <row r="93" spans="2:11" x14ac:dyDescent="0.25">
      <c r="B93" s="1122" t="s">
        <v>542</v>
      </c>
      <c r="C93" s="97"/>
      <c r="D93" s="1122"/>
      <c r="E93" s="5"/>
      <c r="F93" s="5"/>
      <c r="G93" s="5"/>
      <c r="H93" s="5"/>
      <c r="I93" s="5"/>
      <c r="J93" s="5"/>
      <c r="K93" s="5"/>
    </row>
    <row r="94" spans="2:11" ht="15.75" thickBot="1" x14ac:dyDescent="0.3">
      <c r="B94" s="1124"/>
      <c r="C94" s="98"/>
      <c r="D94" s="1124"/>
      <c r="E94" s="5"/>
      <c r="F94" s="5"/>
      <c r="G94" s="5"/>
      <c r="H94" s="5"/>
      <c r="I94" s="5"/>
      <c r="J94" s="5"/>
      <c r="K94" s="5"/>
    </row>
    <row r="95" spans="2:11" ht="144" x14ac:dyDescent="0.25">
      <c r="B95" s="1122" t="s">
        <v>543</v>
      </c>
      <c r="C95" s="92"/>
      <c r="D95" s="45" t="s">
        <v>1290</v>
      </c>
      <c r="E95" s="5"/>
      <c r="F95" s="5"/>
      <c r="G95" s="5"/>
      <c r="H95" s="5"/>
      <c r="I95" s="5"/>
      <c r="J95" s="5"/>
      <c r="K95" s="5"/>
    </row>
    <row r="96" spans="2:11" ht="192" x14ac:dyDescent="0.25">
      <c r="B96" s="1123"/>
      <c r="C96" s="92"/>
      <c r="D96" s="45" t="s">
        <v>1291</v>
      </c>
      <c r="E96" s="5"/>
      <c r="F96" s="5"/>
      <c r="G96" s="5"/>
      <c r="H96" s="5"/>
      <c r="I96" s="5"/>
      <c r="J96" s="5"/>
      <c r="K96" s="5"/>
    </row>
    <row r="97" spans="2:11" ht="36" x14ac:dyDescent="0.25">
      <c r="B97" s="1123"/>
      <c r="C97" s="92"/>
      <c r="D97" s="45" t="s">
        <v>1292</v>
      </c>
      <c r="E97" s="5"/>
      <c r="F97" s="5"/>
      <c r="G97" s="5"/>
      <c r="H97" s="5"/>
      <c r="I97" s="5"/>
      <c r="J97" s="5"/>
      <c r="K97" s="5"/>
    </row>
    <row r="98" spans="2:11" ht="36" x14ac:dyDescent="0.25">
      <c r="B98" s="1123"/>
      <c r="C98" s="92"/>
      <c r="D98" s="45" t="s">
        <v>1293</v>
      </c>
      <c r="E98" s="5"/>
      <c r="F98" s="5"/>
      <c r="G98" s="5"/>
      <c r="H98" s="5"/>
      <c r="I98" s="5"/>
      <c r="J98" s="5"/>
      <c r="K98" s="5"/>
    </row>
    <row r="99" spans="2:11" ht="36" x14ac:dyDescent="0.25">
      <c r="B99" s="1123"/>
      <c r="C99" s="92"/>
      <c r="D99" s="45" t="s">
        <v>1294</v>
      </c>
      <c r="E99" s="5"/>
      <c r="F99" s="5"/>
      <c r="G99" s="5"/>
      <c r="H99" s="5"/>
      <c r="I99" s="5"/>
      <c r="J99" s="5"/>
      <c r="K99" s="5"/>
    </row>
    <row r="100" spans="2:11" ht="48" x14ac:dyDescent="0.25">
      <c r="B100" s="1123"/>
      <c r="C100" s="92"/>
      <c r="D100" s="45" t="s">
        <v>1295</v>
      </c>
      <c r="E100" s="5"/>
      <c r="F100" s="5"/>
      <c r="G100" s="5"/>
      <c r="H100" s="5"/>
      <c r="I100" s="5"/>
      <c r="J100" s="5"/>
      <c r="K100" s="5"/>
    </row>
    <row r="101" spans="2:11" ht="48" x14ac:dyDescent="0.25">
      <c r="B101" s="1123"/>
      <c r="C101" s="92"/>
      <c r="D101" s="45" t="s">
        <v>1296</v>
      </c>
      <c r="E101" s="5"/>
      <c r="F101" s="5"/>
      <c r="G101" s="5"/>
      <c r="H101" s="5"/>
      <c r="I101" s="5"/>
      <c r="J101" s="5"/>
      <c r="K101" s="5"/>
    </row>
    <row r="102" spans="2:11" ht="36" x14ac:dyDescent="0.25">
      <c r="B102" s="1123"/>
      <c r="C102" s="92"/>
      <c r="D102" s="24" t="s">
        <v>1297</v>
      </c>
      <c r="E102" s="5"/>
      <c r="F102" s="5"/>
      <c r="G102" s="5"/>
      <c r="H102" s="5"/>
      <c r="I102" s="5"/>
      <c r="J102" s="5"/>
      <c r="K102" s="5"/>
    </row>
    <row r="103" spans="2:11" ht="36" x14ac:dyDescent="0.25">
      <c r="B103" s="1123"/>
      <c r="C103" s="92"/>
      <c r="D103" s="24" t="s">
        <v>1298</v>
      </c>
      <c r="E103" s="5"/>
      <c r="F103" s="5"/>
      <c r="G103" s="5"/>
      <c r="H103" s="5"/>
      <c r="I103" s="5"/>
      <c r="J103" s="5"/>
      <c r="K103" s="5"/>
    </row>
    <row r="104" spans="2:11" ht="24" x14ac:dyDescent="0.25">
      <c r="B104" s="1123"/>
      <c r="C104" s="92"/>
      <c r="D104" s="24" t="s">
        <v>1299</v>
      </c>
      <c r="E104" s="5"/>
      <c r="F104" s="5"/>
      <c r="G104" s="5"/>
      <c r="H104" s="5"/>
      <c r="I104" s="5"/>
      <c r="J104" s="5"/>
      <c r="K104" s="5"/>
    </row>
    <row r="105" spans="2:11" ht="24" x14ac:dyDescent="0.25">
      <c r="B105" s="1123"/>
      <c r="C105" s="92"/>
      <c r="D105" s="24" t="s">
        <v>1300</v>
      </c>
      <c r="E105" s="5"/>
      <c r="F105" s="5"/>
      <c r="G105" s="5"/>
      <c r="H105" s="5"/>
      <c r="I105" s="5"/>
      <c r="J105" s="5"/>
      <c r="K105" s="5"/>
    </row>
    <row r="106" spans="2:11" ht="60" x14ac:dyDescent="0.25">
      <c r="B106" s="1123"/>
      <c r="C106" s="92"/>
      <c r="D106" s="24" t="s">
        <v>1301</v>
      </c>
      <c r="E106" s="5"/>
      <c r="F106" s="5"/>
      <c r="G106" s="5"/>
      <c r="H106" s="5"/>
      <c r="I106" s="5"/>
      <c r="J106" s="5"/>
      <c r="K106" s="5"/>
    </row>
    <row r="107" spans="2:11" ht="36" x14ac:dyDescent="0.25">
      <c r="B107" s="1123"/>
      <c r="C107" s="92"/>
      <c r="D107" s="24" t="s">
        <v>1302</v>
      </c>
      <c r="E107" s="5"/>
      <c r="F107" s="5"/>
      <c r="G107" s="5"/>
      <c r="H107" s="5"/>
      <c r="I107" s="5"/>
      <c r="J107" s="5"/>
      <c r="K107" s="5"/>
    </row>
    <row r="108" spans="2:11" ht="36" x14ac:dyDescent="0.25">
      <c r="B108" s="1123"/>
      <c r="C108" s="92"/>
      <c r="D108" s="24" t="s">
        <v>1303</v>
      </c>
      <c r="E108" s="5"/>
      <c r="F108" s="5"/>
      <c r="G108" s="5"/>
      <c r="H108" s="5"/>
      <c r="I108" s="5"/>
      <c r="J108" s="5"/>
      <c r="K108" s="5"/>
    </row>
    <row r="109" spans="2:11" ht="60" x14ac:dyDescent="0.25">
      <c r="B109" s="1123"/>
      <c r="C109" s="92"/>
      <c r="D109" s="24" t="s">
        <v>1304</v>
      </c>
      <c r="E109" s="5"/>
      <c r="F109" s="5"/>
      <c r="G109" s="5"/>
      <c r="H109" s="5"/>
      <c r="I109" s="5"/>
      <c r="J109" s="5"/>
      <c r="K109" s="5"/>
    </row>
    <row r="110" spans="2:11" ht="24" x14ac:dyDescent="0.25">
      <c r="B110" s="1123"/>
      <c r="C110" s="92"/>
      <c r="D110" s="24" t="s">
        <v>1305</v>
      </c>
      <c r="E110" s="5"/>
      <c r="F110" s="5"/>
      <c r="G110" s="5"/>
      <c r="H110" s="5"/>
      <c r="I110" s="5"/>
      <c r="J110" s="5"/>
      <c r="K110" s="5"/>
    </row>
    <row r="111" spans="2:11" ht="24" x14ac:dyDescent="0.25">
      <c r="B111" s="1123"/>
      <c r="C111" s="92"/>
      <c r="D111" s="24" t="s">
        <v>1306</v>
      </c>
      <c r="E111" s="5"/>
      <c r="F111" s="5"/>
      <c r="G111" s="5"/>
      <c r="H111" s="5"/>
      <c r="I111" s="5"/>
      <c r="J111" s="5"/>
      <c r="K111" s="5"/>
    </row>
    <row r="112" spans="2:11" x14ac:dyDescent="0.25">
      <c r="B112" s="1123"/>
      <c r="C112" s="92"/>
      <c r="D112" s="24" t="s">
        <v>1307</v>
      </c>
      <c r="E112" s="5"/>
      <c r="F112" s="5"/>
      <c r="G112" s="5"/>
      <c r="H112" s="5"/>
      <c r="I112" s="5"/>
      <c r="J112" s="5"/>
      <c r="K112" s="5"/>
    </row>
    <row r="113" spans="2:11" ht="36" x14ac:dyDescent="0.25">
      <c r="B113" s="1123"/>
      <c r="C113" s="92"/>
      <c r="D113" s="24" t="s">
        <v>1308</v>
      </c>
      <c r="E113" s="5"/>
      <c r="F113" s="5"/>
      <c r="G113" s="5"/>
      <c r="H113" s="5"/>
      <c r="I113" s="5"/>
      <c r="J113" s="5"/>
      <c r="K113" s="5"/>
    </row>
    <row r="114" spans="2:11" ht="36" x14ac:dyDescent="0.25">
      <c r="B114" s="1123"/>
      <c r="C114" s="92"/>
      <c r="D114" s="24" t="s">
        <v>1309</v>
      </c>
      <c r="E114" s="5"/>
      <c r="F114" s="5"/>
      <c r="G114" s="5"/>
      <c r="H114" s="5"/>
      <c r="I114" s="5"/>
      <c r="J114" s="5"/>
      <c r="K114" s="5"/>
    </row>
    <row r="115" spans="2:11" ht="36" x14ac:dyDescent="0.25">
      <c r="B115" s="1123"/>
      <c r="C115" s="92"/>
      <c r="D115" s="24" t="s">
        <v>1310</v>
      </c>
      <c r="E115" s="5"/>
      <c r="F115" s="5"/>
      <c r="G115" s="5"/>
      <c r="H115" s="5"/>
      <c r="I115" s="5"/>
      <c r="J115" s="5"/>
      <c r="K115" s="5"/>
    </row>
    <row r="116" spans="2:11" ht="252" x14ac:dyDescent="0.25">
      <c r="B116" s="1123"/>
      <c r="C116" s="92"/>
      <c r="D116" s="45" t="s">
        <v>1311</v>
      </c>
      <c r="E116" s="5"/>
      <c r="F116" s="5"/>
      <c r="G116" s="5"/>
      <c r="H116" s="5"/>
      <c r="I116" s="5"/>
      <c r="J116" s="5"/>
      <c r="K116" s="5"/>
    </row>
    <row r="117" spans="2:11" ht="60.75" thickBot="1" x14ac:dyDescent="0.3">
      <c r="B117" s="1124"/>
      <c r="C117" s="2"/>
      <c r="D117" s="39" t="s">
        <v>1312</v>
      </c>
      <c r="E117" s="5"/>
      <c r="F117" s="5"/>
      <c r="G117" s="5"/>
      <c r="H117" s="5"/>
      <c r="I117" s="5"/>
      <c r="J117" s="5"/>
      <c r="K117" s="5"/>
    </row>
    <row r="118" spans="2:11" ht="24" x14ac:dyDescent="0.25">
      <c r="B118" s="1122" t="s">
        <v>560</v>
      </c>
      <c r="C118" s="92"/>
      <c r="D118" s="52" t="s">
        <v>139</v>
      </c>
      <c r="E118" s="5"/>
      <c r="F118" s="5"/>
      <c r="G118" s="5"/>
      <c r="H118" s="5"/>
      <c r="I118" s="5"/>
      <c r="J118" s="5"/>
      <c r="K118" s="5"/>
    </row>
    <row r="119" spans="2:11" ht="20.45" customHeight="1" x14ac:dyDescent="0.25">
      <c r="B119" s="1123"/>
      <c r="C119" s="92"/>
      <c r="D119" s="15"/>
      <c r="E119" s="5"/>
      <c r="F119" s="5"/>
      <c r="G119" s="5"/>
      <c r="H119" s="5"/>
      <c r="I119" s="5"/>
      <c r="J119" s="5"/>
      <c r="K119" s="5"/>
    </row>
    <row r="120" spans="2:11" x14ac:dyDescent="0.25">
      <c r="B120" s="1123"/>
      <c r="C120" s="92"/>
      <c r="D120" s="45" t="s">
        <v>561</v>
      </c>
      <c r="E120" s="5"/>
      <c r="F120" s="5"/>
      <c r="G120" s="5"/>
      <c r="H120" s="5"/>
      <c r="I120" s="5"/>
      <c r="J120" s="5"/>
      <c r="K120" s="5"/>
    </row>
    <row r="121" spans="2:11" ht="37.5" x14ac:dyDescent="0.25">
      <c r="B121" s="1123"/>
      <c r="C121" s="92"/>
      <c r="D121" s="45" t="s">
        <v>1313</v>
      </c>
      <c r="E121" s="5"/>
      <c r="F121" s="5"/>
      <c r="G121" s="5"/>
      <c r="H121" s="5"/>
      <c r="I121" s="5"/>
      <c r="J121" s="5"/>
      <c r="K121" s="5"/>
    </row>
    <row r="122" spans="2:11" ht="37.5" x14ac:dyDescent="0.25">
      <c r="B122" s="1123"/>
      <c r="C122" s="92"/>
      <c r="D122" s="45" t="s">
        <v>1314</v>
      </c>
      <c r="E122" s="5"/>
      <c r="F122" s="5"/>
      <c r="G122" s="5"/>
      <c r="H122" s="5"/>
      <c r="I122" s="5"/>
      <c r="J122" s="5"/>
      <c r="K122" s="5"/>
    </row>
    <row r="123" spans="2:11" ht="37.5" x14ac:dyDescent="0.25">
      <c r="B123" s="1123"/>
      <c r="C123" s="92"/>
      <c r="D123" s="45" t="s">
        <v>1315</v>
      </c>
      <c r="E123" s="5"/>
      <c r="F123" s="5"/>
      <c r="G123" s="5"/>
      <c r="H123" s="5"/>
      <c r="I123" s="5"/>
      <c r="J123" s="5"/>
      <c r="K123" s="5"/>
    </row>
    <row r="124" spans="2:11" ht="37.5" x14ac:dyDescent="0.25">
      <c r="B124" s="1123"/>
      <c r="C124" s="92"/>
      <c r="D124" s="45" t="s">
        <v>1316</v>
      </c>
      <c r="E124" s="5"/>
      <c r="F124" s="5"/>
      <c r="G124" s="5"/>
      <c r="H124" s="5"/>
      <c r="I124" s="5"/>
      <c r="J124" s="5"/>
      <c r="K124" s="5"/>
    </row>
    <row r="125" spans="2:11" x14ac:dyDescent="0.25">
      <c r="B125" s="1123"/>
      <c r="C125" s="92"/>
      <c r="D125" s="45" t="s">
        <v>1317</v>
      </c>
      <c r="E125" s="5"/>
      <c r="F125" s="5"/>
      <c r="G125" s="5"/>
      <c r="H125" s="5"/>
      <c r="I125" s="5"/>
      <c r="J125" s="5"/>
      <c r="K125" s="5"/>
    </row>
    <row r="126" spans="2:11" x14ac:dyDescent="0.25">
      <c r="B126" s="1123"/>
      <c r="C126" s="92"/>
      <c r="D126" s="45" t="s">
        <v>1318</v>
      </c>
      <c r="E126" s="5"/>
      <c r="F126" s="5"/>
      <c r="G126" s="5"/>
      <c r="H126" s="5"/>
      <c r="I126" s="5"/>
      <c r="J126" s="5"/>
      <c r="K126" s="5"/>
    </row>
    <row r="127" spans="2:11" x14ac:dyDescent="0.25">
      <c r="B127" s="1123"/>
      <c r="C127" s="92"/>
      <c r="D127" s="45" t="s">
        <v>1319</v>
      </c>
      <c r="E127" s="5"/>
      <c r="F127" s="5"/>
      <c r="G127" s="5"/>
      <c r="H127" s="5"/>
      <c r="I127" s="5"/>
      <c r="J127" s="5"/>
      <c r="K127" s="5"/>
    </row>
    <row r="128" spans="2:11" x14ac:dyDescent="0.25">
      <c r="B128" s="1123"/>
      <c r="C128" s="92"/>
      <c r="D128" s="45" t="s">
        <v>1320</v>
      </c>
      <c r="E128" s="5"/>
      <c r="F128" s="5"/>
      <c r="G128" s="5"/>
      <c r="H128" s="5"/>
      <c r="I128" s="5"/>
      <c r="J128" s="5"/>
      <c r="K128" s="5"/>
    </row>
    <row r="129" spans="2:11" ht="84" x14ac:dyDescent="0.25">
      <c r="B129" s="1123"/>
      <c r="C129" s="92"/>
      <c r="D129" s="53" t="s">
        <v>728</v>
      </c>
      <c r="E129" s="5"/>
      <c r="F129" s="5"/>
      <c r="G129" s="5"/>
      <c r="H129" s="5"/>
      <c r="I129" s="5"/>
      <c r="J129" s="5"/>
      <c r="K129" s="5"/>
    </row>
    <row r="130" spans="2:11" x14ac:dyDescent="0.25">
      <c r="B130" s="1123"/>
      <c r="C130" s="92"/>
      <c r="D130" s="45" t="s">
        <v>702</v>
      </c>
      <c r="E130" s="5"/>
      <c r="F130" s="5"/>
      <c r="G130" s="5"/>
      <c r="H130" s="5"/>
      <c r="I130" s="5"/>
      <c r="J130" s="5"/>
      <c r="K130" s="5"/>
    </row>
    <row r="131" spans="2:11" ht="48" x14ac:dyDescent="0.25">
      <c r="B131" s="1123"/>
      <c r="C131" s="92"/>
      <c r="D131" s="52" t="s">
        <v>1321</v>
      </c>
      <c r="E131" s="5"/>
      <c r="F131" s="5"/>
      <c r="G131" s="5"/>
      <c r="H131" s="5"/>
      <c r="I131" s="5"/>
      <c r="J131" s="5"/>
      <c r="K131" s="5"/>
    </row>
    <row r="132" spans="2:11" x14ac:dyDescent="0.25">
      <c r="B132" s="1123"/>
      <c r="C132" s="92"/>
      <c r="D132" s="15"/>
      <c r="E132" s="5"/>
      <c r="F132" s="5"/>
      <c r="G132" s="5"/>
      <c r="H132" s="5"/>
      <c r="I132" s="5"/>
      <c r="J132" s="5"/>
      <c r="K132" s="5"/>
    </row>
    <row r="133" spans="2:11" x14ac:dyDescent="0.25">
      <c r="B133" s="1123"/>
      <c r="C133" s="92"/>
      <c r="D133" s="45" t="s">
        <v>561</v>
      </c>
      <c r="E133" s="5"/>
      <c r="F133" s="5"/>
      <c r="G133" s="5"/>
      <c r="H133" s="5"/>
      <c r="I133" s="5"/>
      <c r="J133" s="5"/>
      <c r="K133" s="5"/>
    </row>
    <row r="134" spans="2:11" ht="49.5" x14ac:dyDescent="0.25">
      <c r="B134" s="1123"/>
      <c r="C134" s="92"/>
      <c r="D134" s="45" t="s">
        <v>1322</v>
      </c>
      <c r="E134" s="5"/>
      <c r="F134" s="5"/>
      <c r="G134" s="5"/>
      <c r="H134" s="5"/>
      <c r="I134" s="5"/>
      <c r="J134" s="5"/>
      <c r="K134" s="5"/>
    </row>
    <row r="135" spans="2:11" ht="49.5" x14ac:dyDescent="0.25">
      <c r="B135" s="1123"/>
      <c r="C135" s="92"/>
      <c r="D135" s="45" t="s">
        <v>1323</v>
      </c>
      <c r="E135" s="5"/>
      <c r="F135" s="5"/>
      <c r="G135" s="5"/>
      <c r="H135" s="5"/>
      <c r="I135" s="5"/>
      <c r="J135" s="5"/>
      <c r="K135" s="5"/>
    </row>
    <row r="136" spans="2:11" ht="38.25" thickBot="1" x14ac:dyDescent="0.3">
      <c r="B136" s="1124"/>
      <c r="C136" s="2"/>
      <c r="D136" s="39" t="s">
        <v>1324</v>
      </c>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mergeCells count="37">
    <mergeCell ref="A1:P1"/>
    <mergeCell ref="A2:P2"/>
    <mergeCell ref="A3:P3"/>
    <mergeCell ref="A4:D4"/>
    <mergeCell ref="A5:P5"/>
    <mergeCell ref="B15:B19"/>
    <mergeCell ref="D21:L21"/>
    <mergeCell ref="D22:D23"/>
    <mergeCell ref="E22:E23"/>
    <mergeCell ref="F22:G22"/>
    <mergeCell ref="H22:K22"/>
    <mergeCell ref="D15:L15"/>
    <mergeCell ref="D20:L20"/>
    <mergeCell ref="F33:G33"/>
    <mergeCell ref="H33:H35"/>
    <mergeCell ref="E34:E35"/>
    <mergeCell ref="F34:F35"/>
    <mergeCell ref="D31:L31"/>
    <mergeCell ref="D32:L32"/>
    <mergeCell ref="B118:B136"/>
    <mergeCell ref="B70:E71"/>
    <mergeCell ref="C22:C23"/>
    <mergeCell ref="B77:B92"/>
    <mergeCell ref="B93:B94"/>
    <mergeCell ref="D93:D94"/>
    <mergeCell ref="B95:B117"/>
    <mergeCell ref="C33:C35"/>
    <mergeCell ref="D33:D35"/>
    <mergeCell ref="B47:E47"/>
    <mergeCell ref="B48:B54"/>
    <mergeCell ref="B56:E56"/>
    <mergeCell ref="B57:B63"/>
    <mergeCell ref="B10:D10"/>
    <mergeCell ref="F10:S10"/>
    <mergeCell ref="F11:S11"/>
    <mergeCell ref="E12:R12"/>
    <mergeCell ref="E13:R13"/>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F24:G29 E36:E41">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 ref="E52" r:id="rId2"/>
  </hyperlinks>
  <pageMargins left="0.25" right="0.25" top="0.75" bottom="0.75" header="0.3" footer="0.3"/>
  <pageSetup paperSize="178" orientation="landscape" horizontalDpi="1200" verticalDpi="1200" r:id="rId3"/>
  <ignoredErrors>
    <ignoredError sqref="E36:E41" unlockedFormula="1"/>
    <ignoredError sqref="G42" evalError="1"/>
  </ignoredErrors>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U189"/>
  <sheetViews>
    <sheetView showGridLines="0" topLeftCell="D62" zoomScale="98" zoomScaleNormal="98" workbookViewId="0">
      <selection activeCell="E64" sqref="E64:E70"/>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140</v>
      </c>
      <c r="B5" s="1091"/>
      <c r="C5" s="1091"/>
      <c r="D5" s="1091"/>
      <c r="E5" s="1091"/>
      <c r="F5" s="1091"/>
      <c r="G5" s="1091"/>
      <c r="H5" s="1091"/>
      <c r="I5" s="1091"/>
      <c r="J5" s="1091"/>
      <c r="K5" s="1091"/>
      <c r="L5" s="1091"/>
      <c r="M5" s="1091"/>
      <c r="N5" s="1091"/>
      <c r="O5" s="1091"/>
      <c r="P5" s="1092"/>
    </row>
    <row r="6" spans="1:21" x14ac:dyDescent="0.25">
      <c r="B6" s="3" t="s">
        <v>460</v>
      </c>
      <c r="C6" s="93"/>
      <c r="D6" s="5"/>
      <c r="E6" s="72"/>
      <c r="F6" s="5" t="s">
        <v>461</v>
      </c>
      <c r="G6" s="5"/>
      <c r="H6" s="5"/>
      <c r="I6" s="85"/>
      <c r="J6" s="5"/>
      <c r="K6" s="5"/>
    </row>
    <row r="7" spans="1:21" ht="15.75" thickBot="1" x14ac:dyDescent="0.3">
      <c r="B7" s="73"/>
      <c r="C7" s="75"/>
      <c r="D7" s="5"/>
      <c r="E7" s="16"/>
      <c r="F7" s="5" t="s">
        <v>462</v>
      </c>
      <c r="G7" s="5"/>
      <c r="H7" s="5"/>
      <c r="I7" s="85"/>
      <c r="J7" s="5"/>
      <c r="K7" s="5"/>
    </row>
    <row r="8" spans="1:21" ht="15.75" thickBot="1" x14ac:dyDescent="0.3">
      <c r="B8" s="168" t="s">
        <v>463</v>
      </c>
      <c r="C8" s="205">
        <v>2021</v>
      </c>
      <c r="D8" s="209">
        <f>IF(E10="NO APLICA","NO APLICA",IF(E11="NO SE REPORTA","SIN INFORMACION",+G57))</f>
        <v>0.99999807386719319</v>
      </c>
      <c r="E8" s="206"/>
      <c r="F8" s="5" t="s">
        <v>464</v>
      </c>
      <c r="G8" s="5"/>
      <c r="H8" s="5"/>
      <c r="I8" s="85"/>
      <c r="J8" s="5"/>
      <c r="K8" s="5"/>
    </row>
    <row r="9" spans="1:21" x14ac:dyDescent="0.25">
      <c r="B9" s="351" t="s">
        <v>465</v>
      </c>
      <c r="D9" s="5"/>
      <c r="E9" s="5"/>
      <c r="F9" s="5"/>
      <c r="G9" s="5"/>
      <c r="H9" s="5"/>
      <c r="I9" s="8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1740</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85"/>
      <c r="J14" s="5"/>
      <c r="K14" s="5"/>
    </row>
    <row r="15" spans="1:21" x14ac:dyDescent="0.25">
      <c r="B15" s="1122" t="s">
        <v>470</v>
      </c>
      <c r="C15" s="87"/>
      <c r="D15" s="1104" t="s">
        <v>471</v>
      </c>
      <c r="E15" s="1105"/>
      <c r="F15" s="1105"/>
      <c r="G15" s="1105"/>
      <c r="H15" s="1105"/>
      <c r="I15" s="1106"/>
      <c r="J15" s="5"/>
      <c r="K15" s="5"/>
    </row>
    <row r="16" spans="1:21" x14ac:dyDescent="0.25">
      <c r="B16" s="1123"/>
      <c r="C16" s="90"/>
      <c r="D16" s="1266" t="s">
        <v>1325</v>
      </c>
      <c r="E16" s="1267"/>
      <c r="F16" s="1267"/>
      <c r="G16" s="1267"/>
      <c r="H16" s="1267"/>
      <c r="I16" s="1268"/>
      <c r="J16" s="5"/>
      <c r="K16" s="5"/>
    </row>
    <row r="17" spans="2:11" ht="15.75" thickBot="1" x14ac:dyDescent="0.3">
      <c r="B17" s="1123"/>
      <c r="C17" s="90"/>
      <c r="D17" s="1134"/>
      <c r="E17" s="1135"/>
      <c r="F17" s="1135"/>
      <c r="G17" s="1135"/>
      <c r="H17" s="1135"/>
      <c r="I17" s="1136"/>
      <c r="J17" s="5"/>
      <c r="K17" s="5"/>
    </row>
    <row r="18" spans="2:11" ht="15.75" thickBot="1" x14ac:dyDescent="0.3">
      <c r="B18" s="1123"/>
      <c r="C18" s="92"/>
      <c r="D18" s="42" t="s">
        <v>601</v>
      </c>
      <c r="E18" s="88" t="s">
        <v>494</v>
      </c>
      <c r="F18" s="88" t="s">
        <v>495</v>
      </c>
      <c r="G18" s="88" t="s">
        <v>496</v>
      </c>
      <c r="H18" s="88" t="s">
        <v>497</v>
      </c>
      <c r="I18" s="88" t="s">
        <v>602</v>
      </c>
      <c r="J18" s="5"/>
      <c r="K18" s="5"/>
    </row>
    <row r="19" spans="2:11" ht="36.75" thickBot="1" x14ac:dyDescent="0.3">
      <c r="B19" s="1123"/>
      <c r="C19" s="92"/>
      <c r="D19" s="39" t="s">
        <v>1326</v>
      </c>
      <c r="E19" s="507">
        <v>180</v>
      </c>
      <c r="F19" s="507">
        <v>1980</v>
      </c>
      <c r="G19" s="507"/>
      <c r="H19" s="507"/>
      <c r="I19" s="565">
        <f>SUM(E19:H19)</f>
        <v>2160</v>
      </c>
      <c r="J19" s="5"/>
      <c r="K19" s="5"/>
    </row>
    <row r="20" spans="2:11" ht="24.75" thickBot="1" x14ac:dyDescent="0.3">
      <c r="B20" s="1123"/>
      <c r="C20" s="92"/>
      <c r="D20" s="39" t="s">
        <v>1327</v>
      </c>
      <c r="E20" s="507">
        <v>2</v>
      </c>
      <c r="F20" s="507">
        <v>22</v>
      </c>
      <c r="G20" s="507"/>
      <c r="H20" s="507"/>
      <c r="I20" s="565">
        <f>SUM(E20:H20)</f>
        <v>24</v>
      </c>
      <c r="J20" s="5"/>
      <c r="K20" s="5"/>
    </row>
    <row r="21" spans="2:11" ht="36.75" thickBot="1" x14ac:dyDescent="0.3">
      <c r="B21" s="1123"/>
      <c r="C21" s="92"/>
      <c r="D21" s="39" t="s">
        <v>1328</v>
      </c>
      <c r="E21" s="764">
        <f>+E19/E20</f>
        <v>90</v>
      </c>
      <c r="F21" s="764">
        <f>+F19/F20</f>
        <v>90</v>
      </c>
      <c r="G21" s="764" t="e">
        <f>+G19/G20</f>
        <v>#DIV/0!</v>
      </c>
      <c r="H21" s="764" t="e">
        <f>+H19/H20</f>
        <v>#DIV/0!</v>
      </c>
      <c r="I21" s="764">
        <f>+I19/I20</f>
        <v>90</v>
      </c>
      <c r="J21" s="5"/>
      <c r="K21" s="5"/>
    </row>
    <row r="22" spans="2:11" x14ac:dyDescent="0.25">
      <c r="B22" s="1123"/>
      <c r="C22" s="90"/>
      <c r="D22" s="1104"/>
      <c r="E22" s="1105"/>
      <c r="F22" s="1105"/>
      <c r="G22" s="1105"/>
      <c r="H22" s="1105"/>
      <c r="I22" s="1106"/>
      <c r="J22" s="5"/>
      <c r="K22" s="5"/>
    </row>
    <row r="23" spans="2:11" x14ac:dyDescent="0.25">
      <c r="B23" s="1123"/>
      <c r="C23" s="90"/>
      <c r="D23" s="1266" t="s">
        <v>1329</v>
      </c>
      <c r="E23" s="1267"/>
      <c r="F23" s="1267"/>
      <c r="G23" s="1267"/>
      <c r="H23" s="1267"/>
      <c r="I23" s="1268"/>
      <c r="J23" s="5"/>
      <c r="K23" s="5"/>
    </row>
    <row r="24" spans="2:11" ht="15.75" thickBot="1" x14ac:dyDescent="0.3">
      <c r="B24" s="1123"/>
      <c r="C24" s="90"/>
      <c r="D24" s="1101"/>
      <c r="E24" s="1102"/>
      <c r="F24" s="1102"/>
      <c r="G24" s="1102"/>
      <c r="H24" s="1102"/>
      <c r="I24" s="1103"/>
      <c r="J24" s="5"/>
      <c r="K24" s="5"/>
    </row>
    <row r="25" spans="2:11" ht="15.75" thickBot="1" x14ac:dyDescent="0.3">
      <c r="B25" s="1123"/>
      <c r="C25" s="92"/>
      <c r="D25" s="42" t="s">
        <v>601</v>
      </c>
      <c r="E25" s="88" t="s">
        <v>494</v>
      </c>
      <c r="F25" s="88" t="s">
        <v>495</v>
      </c>
      <c r="G25" s="88" t="s">
        <v>496</v>
      </c>
      <c r="H25" s="88" t="s">
        <v>497</v>
      </c>
      <c r="I25" s="88" t="s">
        <v>602</v>
      </c>
      <c r="J25" s="5"/>
      <c r="K25" s="5"/>
    </row>
    <row r="26" spans="2:11" ht="15.75" thickBot="1" x14ac:dyDescent="0.3">
      <c r="B26" s="1123"/>
      <c r="C26" s="92"/>
      <c r="D26" s="39">
        <v>2</v>
      </c>
      <c r="E26" s="507">
        <v>15540</v>
      </c>
      <c r="F26" s="507">
        <v>17100</v>
      </c>
      <c r="G26" s="507"/>
      <c r="H26" s="507"/>
      <c r="I26" s="565">
        <f>SUM(E26:H26)</f>
        <v>32640</v>
      </c>
      <c r="J26" s="5"/>
      <c r="K26" s="5"/>
    </row>
    <row r="27" spans="2:11" ht="36.75" thickBot="1" x14ac:dyDescent="0.3">
      <c r="B27" s="1123"/>
      <c r="C27" s="92"/>
      <c r="D27" s="39" t="s">
        <v>1330</v>
      </c>
      <c r="E27" s="507">
        <v>259</v>
      </c>
      <c r="F27" s="507">
        <v>285</v>
      </c>
      <c r="G27" s="507"/>
      <c r="H27" s="507"/>
      <c r="I27" s="565">
        <f>SUM(E27:H27)</f>
        <v>544</v>
      </c>
      <c r="J27" s="5"/>
      <c r="K27" s="5"/>
    </row>
    <row r="28" spans="2:11" ht="36.75" thickBot="1" x14ac:dyDescent="0.3">
      <c r="B28" s="1123"/>
      <c r="C28" s="92"/>
      <c r="D28" s="39" t="s">
        <v>1331</v>
      </c>
      <c r="E28" s="764">
        <f>+E26/E27</f>
        <v>60</v>
      </c>
      <c r="F28" s="764">
        <f>+F26/F27</f>
        <v>60</v>
      </c>
      <c r="G28" s="764" t="e">
        <f>+G26/G27</f>
        <v>#DIV/0!</v>
      </c>
      <c r="H28" s="764" t="e">
        <f>+H26/H27</f>
        <v>#DIV/0!</v>
      </c>
      <c r="I28" s="764">
        <f>+I26/I27</f>
        <v>60</v>
      </c>
      <c r="J28" s="5"/>
      <c r="K28" s="5"/>
    </row>
    <row r="29" spans="2:11" x14ac:dyDescent="0.25">
      <c r="B29" s="1123"/>
      <c r="C29" s="90"/>
      <c r="D29" s="1104"/>
      <c r="E29" s="1105"/>
      <c r="F29" s="1105"/>
      <c r="G29" s="1105"/>
      <c r="H29" s="1105"/>
      <c r="I29" s="1106"/>
      <c r="J29" s="5"/>
      <c r="K29" s="5"/>
    </row>
    <row r="30" spans="2:11" x14ac:dyDescent="0.25">
      <c r="B30" s="1123"/>
      <c r="C30" s="90"/>
      <c r="D30" s="1266" t="s">
        <v>1332</v>
      </c>
      <c r="E30" s="1267"/>
      <c r="F30" s="1267"/>
      <c r="G30" s="1267"/>
      <c r="H30" s="1267"/>
      <c r="I30" s="1268"/>
      <c r="J30" s="5"/>
      <c r="K30" s="5"/>
    </row>
    <row r="31" spans="2:11" ht="15.75" thickBot="1" x14ac:dyDescent="0.3">
      <c r="B31" s="1123"/>
      <c r="C31" s="90"/>
      <c r="D31" s="1134"/>
      <c r="E31" s="1135"/>
      <c r="F31" s="1135"/>
      <c r="G31" s="1135"/>
      <c r="H31" s="1135"/>
      <c r="I31" s="1136"/>
      <c r="J31" s="5"/>
      <c r="K31" s="5"/>
    </row>
    <row r="32" spans="2:11" ht="15.75" thickBot="1" x14ac:dyDescent="0.3">
      <c r="B32" s="1123"/>
      <c r="C32" s="92"/>
      <c r="D32" s="42" t="s">
        <v>601</v>
      </c>
      <c r="E32" s="88" t="s">
        <v>494</v>
      </c>
      <c r="F32" s="88" t="s">
        <v>495</v>
      </c>
      <c r="G32" s="88" t="s">
        <v>496</v>
      </c>
      <c r="H32" s="88" t="s">
        <v>497</v>
      </c>
      <c r="I32" s="88" t="s">
        <v>602</v>
      </c>
      <c r="J32" s="5"/>
      <c r="K32" s="5"/>
    </row>
    <row r="33" spans="2:11" ht="36.75" thickBot="1" x14ac:dyDescent="0.3">
      <c r="B33" s="1123"/>
      <c r="C33" s="92"/>
      <c r="D33" s="39" t="s">
        <v>1333</v>
      </c>
      <c r="E33" s="507">
        <v>900</v>
      </c>
      <c r="F33" s="507">
        <v>1140</v>
      </c>
      <c r="G33" s="507"/>
      <c r="H33" s="507"/>
      <c r="I33" s="565">
        <f>SUM(E33:H33)</f>
        <v>2040</v>
      </c>
      <c r="J33" s="5"/>
      <c r="K33" s="5"/>
    </row>
    <row r="34" spans="2:11" ht="24.75" thickBot="1" x14ac:dyDescent="0.3">
      <c r="B34" s="1123"/>
      <c r="C34" s="92"/>
      <c r="D34" s="39" t="s">
        <v>1334</v>
      </c>
      <c r="E34" s="507">
        <v>15</v>
      </c>
      <c r="F34" s="507">
        <v>19</v>
      </c>
      <c r="G34" s="507"/>
      <c r="H34" s="507"/>
      <c r="I34" s="565">
        <f>SUM(E34:H34)</f>
        <v>34</v>
      </c>
      <c r="J34" s="5"/>
      <c r="K34" s="5"/>
    </row>
    <row r="35" spans="2:11" ht="36.75" thickBot="1" x14ac:dyDescent="0.3">
      <c r="B35" s="1123"/>
      <c r="C35" s="92"/>
      <c r="D35" s="39" t="s">
        <v>1335</v>
      </c>
      <c r="E35" s="764">
        <f>+E33/E34</f>
        <v>60</v>
      </c>
      <c r="F35" s="764">
        <f>+F33/F34</f>
        <v>60</v>
      </c>
      <c r="G35" s="764" t="e">
        <f>+G33/G34</f>
        <v>#DIV/0!</v>
      </c>
      <c r="H35" s="764" t="e">
        <f>+H33/H34</f>
        <v>#DIV/0!</v>
      </c>
      <c r="I35" s="764">
        <f>+I33/I34</f>
        <v>60</v>
      </c>
      <c r="J35" s="5"/>
      <c r="K35" s="5"/>
    </row>
    <row r="36" spans="2:11" x14ac:dyDescent="0.25">
      <c r="B36" s="1123"/>
      <c r="C36" s="90"/>
      <c r="D36" s="1104"/>
      <c r="E36" s="1105"/>
      <c r="F36" s="1105"/>
      <c r="G36" s="1105"/>
      <c r="H36" s="1105"/>
      <c r="I36" s="1106"/>
      <c r="J36" s="5"/>
      <c r="K36" s="5"/>
    </row>
    <row r="37" spans="2:11" x14ac:dyDescent="0.25">
      <c r="B37" s="1123"/>
      <c r="C37" s="90"/>
      <c r="D37" s="1266" t="s">
        <v>1336</v>
      </c>
      <c r="E37" s="1267"/>
      <c r="F37" s="1267"/>
      <c r="G37" s="1267"/>
      <c r="H37" s="1267"/>
      <c r="I37" s="1268"/>
      <c r="J37" s="5"/>
      <c r="K37" s="5"/>
    </row>
    <row r="38" spans="2:11" ht="15.75" thickBot="1" x14ac:dyDescent="0.3">
      <c r="B38" s="1123"/>
      <c r="C38" s="90"/>
      <c r="D38" s="1134"/>
      <c r="E38" s="1135"/>
      <c r="F38" s="1135"/>
      <c r="G38" s="1135"/>
      <c r="H38" s="1135"/>
      <c r="I38" s="1136"/>
      <c r="J38" s="5"/>
      <c r="K38" s="5"/>
    </row>
    <row r="39" spans="2:11" ht="15.75" thickBot="1" x14ac:dyDescent="0.3">
      <c r="B39" s="1123"/>
      <c r="C39" s="92"/>
      <c r="D39" s="42" t="s">
        <v>601</v>
      </c>
      <c r="E39" s="88" t="s">
        <v>494</v>
      </c>
      <c r="F39" s="88" t="s">
        <v>495</v>
      </c>
      <c r="G39" s="88" t="s">
        <v>496</v>
      </c>
      <c r="H39" s="88" t="s">
        <v>497</v>
      </c>
      <c r="I39" s="88" t="s">
        <v>602</v>
      </c>
      <c r="J39" s="5"/>
      <c r="K39" s="5"/>
    </row>
    <row r="40" spans="2:11" ht="36.75" thickBot="1" x14ac:dyDescent="0.3">
      <c r="B40" s="1123"/>
      <c r="C40" s="92"/>
      <c r="D40" s="39" t="s">
        <v>1337</v>
      </c>
      <c r="E40" s="507">
        <v>24075</v>
      </c>
      <c r="F40" s="507">
        <v>20767</v>
      </c>
      <c r="G40" s="507"/>
      <c r="H40" s="507"/>
      <c r="I40" s="565">
        <f>SUM(E40:H40)</f>
        <v>44842</v>
      </c>
      <c r="J40" s="5"/>
      <c r="K40" s="5"/>
    </row>
    <row r="41" spans="2:11" ht="36.75" thickBot="1" x14ac:dyDescent="0.3">
      <c r="B41" s="1123"/>
      <c r="C41" s="92"/>
      <c r="D41" s="39" t="s">
        <v>1338</v>
      </c>
      <c r="E41" s="507">
        <v>963</v>
      </c>
      <c r="F41" s="507">
        <v>1076</v>
      </c>
      <c r="G41" s="507"/>
      <c r="H41" s="507"/>
      <c r="I41" s="565">
        <f>SUM(E41:H41)</f>
        <v>2039</v>
      </c>
      <c r="J41" s="5"/>
      <c r="K41" s="5"/>
    </row>
    <row r="42" spans="2:11" ht="36.75" thickBot="1" x14ac:dyDescent="0.3">
      <c r="B42" s="1123"/>
      <c r="C42" s="92"/>
      <c r="D42" s="39" t="s">
        <v>1339</v>
      </c>
      <c r="E42" s="764">
        <f>+E40/E41</f>
        <v>25</v>
      </c>
      <c r="F42" s="764">
        <f>+F40/F41</f>
        <v>19.300185873605948</v>
      </c>
      <c r="G42" s="764" t="e">
        <f>+G40/G41</f>
        <v>#DIV/0!</v>
      </c>
      <c r="H42" s="764" t="e">
        <f>+H40/H41</f>
        <v>#DIV/0!</v>
      </c>
      <c r="I42" s="764">
        <f>+I40/I41</f>
        <v>21.992153016184403</v>
      </c>
      <c r="J42" s="5"/>
      <c r="K42" s="5"/>
    </row>
    <row r="43" spans="2:11" x14ac:dyDescent="0.25">
      <c r="B43" s="1123"/>
      <c r="C43" s="90"/>
      <c r="D43" s="1104"/>
      <c r="E43" s="1105"/>
      <c r="F43" s="1105"/>
      <c r="G43" s="1105"/>
      <c r="H43" s="1105"/>
      <c r="I43" s="1106"/>
      <c r="J43" s="5"/>
      <c r="K43" s="5"/>
    </row>
    <row r="44" spans="2:11" x14ac:dyDescent="0.25">
      <c r="B44" s="1123"/>
      <c r="C44" s="90"/>
      <c r="D44" s="1266" t="s">
        <v>1340</v>
      </c>
      <c r="E44" s="1267"/>
      <c r="F44" s="1267"/>
      <c r="G44" s="1267"/>
      <c r="H44" s="1267"/>
      <c r="I44" s="1268"/>
      <c r="J44" s="5"/>
      <c r="K44" s="5"/>
    </row>
    <row r="45" spans="2:11" ht="15.75" thickBot="1" x14ac:dyDescent="0.3">
      <c r="B45" s="1123"/>
      <c r="C45" s="90"/>
      <c r="D45" s="1134"/>
      <c r="E45" s="1135"/>
      <c r="F45" s="1135"/>
      <c r="G45" s="1135"/>
      <c r="H45" s="1135"/>
      <c r="I45" s="1136"/>
      <c r="J45" s="5"/>
      <c r="K45" s="5"/>
    </row>
    <row r="46" spans="2:11" ht="15.75" thickBot="1" x14ac:dyDescent="0.3">
      <c r="B46" s="1123"/>
      <c r="C46" s="92"/>
      <c r="D46" s="42" t="s">
        <v>601</v>
      </c>
      <c r="E46" s="88" t="s">
        <v>494</v>
      </c>
      <c r="F46" s="88" t="s">
        <v>495</v>
      </c>
      <c r="G46" s="88" t="s">
        <v>496</v>
      </c>
      <c r="H46" s="88" t="s">
        <v>497</v>
      </c>
      <c r="I46" s="88" t="s">
        <v>602</v>
      </c>
      <c r="J46" s="5"/>
      <c r="K46" s="5"/>
    </row>
    <row r="47" spans="2:11" ht="36.75" thickBot="1" x14ac:dyDescent="0.3">
      <c r="B47" s="1123"/>
      <c r="C47" s="92"/>
      <c r="D47" s="39" t="s">
        <v>1341</v>
      </c>
      <c r="E47" s="507">
        <v>660</v>
      </c>
      <c r="F47" s="507">
        <v>1140</v>
      </c>
      <c r="G47" s="507"/>
      <c r="H47" s="507"/>
      <c r="I47" s="565">
        <f>SUM(E47:H47)</f>
        <v>1800</v>
      </c>
      <c r="J47" s="5"/>
      <c r="K47" s="5"/>
    </row>
    <row r="48" spans="2:11" ht="36.75" thickBot="1" x14ac:dyDescent="0.3">
      <c r="B48" s="1123"/>
      <c r="C48" s="92"/>
      <c r="D48" s="39" t="s">
        <v>1342</v>
      </c>
      <c r="E48" s="507">
        <v>11</v>
      </c>
      <c r="F48" s="507">
        <v>19</v>
      </c>
      <c r="G48" s="507"/>
      <c r="H48" s="507"/>
      <c r="I48" s="565">
        <f>SUM(E48:H48)</f>
        <v>30</v>
      </c>
      <c r="J48" s="5"/>
      <c r="K48" s="5"/>
    </row>
    <row r="49" spans="2:11" ht="36.75" thickBot="1" x14ac:dyDescent="0.3">
      <c r="B49" s="1124"/>
      <c r="C49" s="2"/>
      <c r="D49" s="39" t="s">
        <v>1343</v>
      </c>
      <c r="E49" s="764">
        <f>+E47/E48</f>
        <v>60</v>
      </c>
      <c r="F49" s="764">
        <f>+F47/F48</f>
        <v>60</v>
      </c>
      <c r="G49" s="764" t="e">
        <f>+G47/G48</f>
        <v>#DIV/0!</v>
      </c>
      <c r="H49" s="764" t="e">
        <f>+H47/H48</f>
        <v>#DIV/0!</v>
      </c>
      <c r="I49" s="764">
        <f>+I47/I48</f>
        <v>60</v>
      </c>
      <c r="J49" s="5"/>
      <c r="K49" s="5"/>
    </row>
    <row r="50" spans="2:11" ht="15.75" thickBot="1" x14ac:dyDescent="0.3">
      <c r="C50"/>
      <c r="I50"/>
    </row>
    <row r="51" spans="2:11" ht="24.75" thickBot="1" x14ac:dyDescent="0.3">
      <c r="C51"/>
      <c r="D51" s="306" t="s">
        <v>1344</v>
      </c>
      <c r="E51" s="306" t="s">
        <v>1345</v>
      </c>
      <c r="F51" s="771" t="s">
        <v>1346</v>
      </c>
      <c r="G51" s="306" t="s">
        <v>1347</v>
      </c>
      <c r="I51"/>
    </row>
    <row r="52" spans="2:11" ht="15.75" thickBot="1" x14ac:dyDescent="0.3">
      <c r="C52"/>
      <c r="D52" s="51" t="str">
        <f>+D16</f>
        <v>Licencias ambientales</v>
      </c>
      <c r="E52" s="142">
        <f>+F21</f>
        <v>90</v>
      </c>
      <c r="F52" s="334">
        <v>90</v>
      </c>
      <c r="G52" s="182">
        <f>IF(F52/E52&gt;1,1,F52/E52)</f>
        <v>1</v>
      </c>
      <c r="I52"/>
    </row>
    <row r="53" spans="2:11" ht="15.75" thickBot="1" x14ac:dyDescent="0.3">
      <c r="C53"/>
      <c r="D53" s="51" t="str">
        <f>+D23</f>
        <v>Concesiones de agua</v>
      </c>
      <c r="E53" s="142">
        <f>+F28</f>
        <v>60</v>
      </c>
      <c r="F53" s="334">
        <v>60</v>
      </c>
      <c r="G53" s="182">
        <f>IF(F53/E53&gt;1,1,F53/E53)</f>
        <v>1</v>
      </c>
      <c r="I53"/>
    </row>
    <row r="54" spans="2:11" ht="15.75" thickBot="1" x14ac:dyDescent="0.3">
      <c r="C54"/>
      <c r="D54" s="51" t="str">
        <f>+D30</f>
        <v>Permisos de vertimiento de agua</v>
      </c>
      <c r="E54" s="142">
        <f>+F35</f>
        <v>60</v>
      </c>
      <c r="F54" s="334">
        <v>60</v>
      </c>
      <c r="G54" s="182">
        <f>IF(F54/E54&gt;1,1,F54/E54)</f>
        <v>1</v>
      </c>
      <c r="I54"/>
    </row>
    <row r="55" spans="2:11" ht="15.75" thickBot="1" x14ac:dyDescent="0.3">
      <c r="C55"/>
      <c r="D55" s="51" t="str">
        <f>+D37</f>
        <v>Permisos de aprovechamiento forestal</v>
      </c>
      <c r="E55" s="142">
        <f>+F42</f>
        <v>19.300185873605948</v>
      </c>
      <c r="F55" s="334">
        <v>19.3</v>
      </c>
      <c r="G55" s="182">
        <f>IF(F55/E55&gt;1,1,F55/E55)</f>
        <v>0.99999036933596575</v>
      </c>
      <c r="I55"/>
    </row>
    <row r="56" spans="2:11" ht="15.75" thickBot="1" x14ac:dyDescent="0.3">
      <c r="C56"/>
      <c r="D56" s="51" t="str">
        <f>+D44</f>
        <v>Permisos de emisiones atmosféricas</v>
      </c>
      <c r="E56" s="142">
        <f>+F49</f>
        <v>60</v>
      </c>
      <c r="F56" s="334">
        <v>60</v>
      </c>
      <c r="G56" s="182">
        <f>IF(F56/E56&gt;1,1,F56/E56)</f>
        <v>1</v>
      </c>
      <c r="I56"/>
    </row>
    <row r="57" spans="2:11" ht="24.75" thickBot="1" x14ac:dyDescent="0.3">
      <c r="C57"/>
      <c r="D57" s="51" t="s">
        <v>1348</v>
      </c>
      <c r="E57" s="142">
        <f>AVERAGE(E52:E56)</f>
        <v>57.860037174721199</v>
      </c>
      <c r="F57" s="142">
        <f>AVERAGE(F52:F56)</f>
        <v>57.86</v>
      </c>
      <c r="G57" s="182">
        <f>AVERAGE(G52:G56)</f>
        <v>0.99999807386719319</v>
      </c>
      <c r="I57"/>
    </row>
    <row r="58" spans="2:11" x14ac:dyDescent="0.25">
      <c r="C58"/>
      <c r="I58"/>
    </row>
    <row r="59" spans="2:11" ht="15.75" thickBot="1" x14ac:dyDescent="0.3">
      <c r="C59"/>
      <c r="I59"/>
    </row>
    <row r="60" spans="2:11" ht="60" customHeight="1" thickBot="1" x14ac:dyDescent="0.3">
      <c r="B60" s="51" t="s">
        <v>509</v>
      </c>
      <c r="C60" s="198"/>
      <c r="D60" s="1131" t="s">
        <v>1349</v>
      </c>
      <c r="E60" s="1132"/>
      <c r="F60" s="1132"/>
      <c r="G60" s="1132"/>
      <c r="H60" s="1132"/>
      <c r="I60" s="1133"/>
      <c r="J60" s="5"/>
      <c r="K60" s="5"/>
    </row>
    <row r="61" spans="2:11" ht="36" customHeight="1" thickBot="1" x14ac:dyDescent="0.3">
      <c r="B61" s="46" t="s">
        <v>511</v>
      </c>
      <c r="C61" s="91"/>
      <c r="D61" s="1131" t="s">
        <v>610</v>
      </c>
      <c r="E61" s="1132"/>
      <c r="F61" s="1132"/>
      <c r="G61" s="1132"/>
      <c r="H61" s="1132"/>
      <c r="I61" s="1133"/>
      <c r="J61" s="5"/>
      <c r="K61" s="5"/>
    </row>
    <row r="62" spans="2:11" ht="15.75" thickBot="1" x14ac:dyDescent="0.3">
      <c r="B62" s="1"/>
      <c r="C62" s="74"/>
      <c r="D62" s="5"/>
      <c r="E62" s="5"/>
      <c r="F62" s="5"/>
      <c r="G62" s="5"/>
      <c r="H62" s="5"/>
      <c r="I62" s="85"/>
      <c r="J62" s="5"/>
      <c r="K62" s="5"/>
    </row>
    <row r="63" spans="2:11" ht="24" customHeight="1" thickBot="1" x14ac:dyDescent="0.3">
      <c r="B63" s="1119" t="s">
        <v>513</v>
      </c>
      <c r="C63" s="1120"/>
      <c r="D63" s="1120"/>
      <c r="E63" s="1121"/>
      <c r="F63" s="5"/>
      <c r="G63" s="5"/>
      <c r="H63" s="5"/>
      <c r="I63" s="85"/>
      <c r="J63" s="5"/>
      <c r="K63" s="5"/>
    </row>
    <row r="64" spans="2:11" ht="72.75" thickBot="1" x14ac:dyDescent="0.3">
      <c r="B64" s="1122">
        <v>1</v>
      </c>
      <c r="C64" s="92"/>
      <c r="D64" s="47" t="s">
        <v>514</v>
      </c>
      <c r="E64" s="975" t="s">
        <v>2</v>
      </c>
      <c r="F64" s="5"/>
      <c r="G64" s="5"/>
      <c r="H64" s="5"/>
      <c r="I64" s="85"/>
      <c r="J64" s="5"/>
      <c r="K64" s="5"/>
    </row>
    <row r="65" spans="2:11" ht="48.75" thickBot="1" x14ac:dyDescent="0.3">
      <c r="B65" s="1123"/>
      <c r="C65" s="92"/>
      <c r="D65" s="39" t="s">
        <v>7</v>
      </c>
      <c r="E65" s="975" t="s">
        <v>1708</v>
      </c>
      <c r="F65" s="5"/>
      <c r="G65" s="5"/>
      <c r="H65" s="5"/>
      <c r="I65" s="85"/>
      <c r="J65" s="5"/>
      <c r="K65" s="5"/>
    </row>
    <row r="66" spans="2:11" ht="24.75" thickBot="1" x14ac:dyDescent="0.3">
      <c r="B66" s="1123"/>
      <c r="C66" s="92"/>
      <c r="D66" s="39" t="s">
        <v>515</v>
      </c>
      <c r="E66" s="976" t="s">
        <v>2519</v>
      </c>
      <c r="F66" s="5"/>
      <c r="G66" s="5"/>
      <c r="H66" s="5"/>
      <c r="I66" s="85"/>
      <c r="J66" s="5"/>
      <c r="K66" s="5"/>
    </row>
    <row r="67" spans="2:11" ht="48.75" thickBot="1" x14ac:dyDescent="0.3">
      <c r="B67" s="1123"/>
      <c r="C67" s="92"/>
      <c r="D67" s="39" t="s">
        <v>9</v>
      </c>
      <c r="E67" s="976" t="s">
        <v>2520</v>
      </c>
      <c r="F67" s="5"/>
      <c r="G67" s="5"/>
      <c r="H67" s="5"/>
      <c r="I67" s="85"/>
      <c r="J67" s="5"/>
      <c r="K67" s="5"/>
    </row>
    <row r="68" spans="2:11" ht="30.75" thickBot="1" x14ac:dyDescent="0.3">
      <c r="B68" s="1123"/>
      <c r="C68" s="92"/>
      <c r="D68" s="39" t="s">
        <v>11</v>
      </c>
      <c r="E68" s="977" t="s">
        <v>2521</v>
      </c>
      <c r="F68" s="5"/>
      <c r="G68" s="5"/>
      <c r="H68" s="5"/>
      <c r="I68" s="85"/>
      <c r="J68" s="5"/>
      <c r="K68" s="5"/>
    </row>
    <row r="69" spans="2:11" ht="15.75" thickBot="1" x14ac:dyDescent="0.3">
      <c r="B69" s="1123"/>
      <c r="C69" s="92"/>
      <c r="D69" s="39" t="s">
        <v>13</v>
      </c>
      <c r="E69" s="978">
        <v>3133539818</v>
      </c>
      <c r="F69" s="320"/>
      <c r="G69" s="5"/>
      <c r="H69" s="5"/>
      <c r="I69" s="85"/>
      <c r="J69" s="5"/>
      <c r="K69" s="5"/>
    </row>
    <row r="70" spans="2:11" ht="24.75" thickBot="1" x14ac:dyDescent="0.3">
      <c r="B70" s="1124"/>
      <c r="C70" s="2"/>
      <c r="D70" s="39" t="s">
        <v>516</v>
      </c>
      <c r="E70" s="975" t="s">
        <v>1743</v>
      </c>
      <c r="F70" s="5"/>
      <c r="G70" s="5"/>
      <c r="H70" s="5"/>
      <c r="I70" s="85"/>
      <c r="J70" s="5"/>
      <c r="K70" s="5"/>
    </row>
    <row r="71" spans="2:11" ht="15.75" thickBot="1" x14ac:dyDescent="0.3">
      <c r="B71" s="1"/>
      <c r="C71" s="74"/>
      <c r="D71" s="5"/>
      <c r="E71" s="5"/>
      <c r="F71" s="5"/>
      <c r="G71" s="5"/>
      <c r="H71" s="5"/>
      <c r="I71" s="85"/>
      <c r="J71" s="5"/>
      <c r="K71" s="5"/>
    </row>
    <row r="72" spans="2:11" ht="15.75" thickBot="1" x14ac:dyDescent="0.3">
      <c r="B72" s="1119" t="s">
        <v>517</v>
      </c>
      <c r="C72" s="1120"/>
      <c r="D72" s="1120"/>
      <c r="E72" s="1121"/>
      <c r="F72" s="5"/>
      <c r="G72" s="5"/>
      <c r="H72" s="5"/>
      <c r="I72" s="85"/>
      <c r="J72" s="5"/>
      <c r="K72" s="5"/>
    </row>
    <row r="73" spans="2:11" ht="15.75" thickBot="1" x14ac:dyDescent="0.3">
      <c r="B73" s="1122">
        <v>1</v>
      </c>
      <c r="C73" s="92"/>
      <c r="D73" s="47" t="s">
        <v>514</v>
      </c>
      <c r="E73" s="124" t="s">
        <v>518</v>
      </c>
      <c r="F73" s="5"/>
      <c r="G73" s="5"/>
      <c r="H73" s="5"/>
      <c r="I73" s="85"/>
      <c r="J73" s="5"/>
      <c r="K73" s="5"/>
    </row>
    <row r="74" spans="2:11" ht="15.75" thickBot="1" x14ac:dyDescent="0.3">
      <c r="B74" s="1123"/>
      <c r="C74" s="92"/>
      <c r="D74" s="39" t="s">
        <v>7</v>
      </c>
      <c r="E74" s="124" t="s">
        <v>611</v>
      </c>
      <c r="F74" s="5"/>
      <c r="G74" s="5"/>
      <c r="H74" s="5"/>
      <c r="I74" s="85"/>
      <c r="J74" s="5"/>
      <c r="K74" s="5"/>
    </row>
    <row r="75" spans="2:11" ht="15.75" thickBot="1" x14ac:dyDescent="0.3">
      <c r="B75" s="1123"/>
      <c r="C75" s="92"/>
      <c r="D75" s="39" t="s">
        <v>515</v>
      </c>
      <c r="E75" s="166"/>
      <c r="F75" s="5"/>
      <c r="G75" s="5"/>
      <c r="H75" s="5"/>
      <c r="I75" s="85"/>
      <c r="J75" s="5"/>
      <c r="K75" s="5"/>
    </row>
    <row r="76" spans="2:11" ht="15.75" thickBot="1" x14ac:dyDescent="0.3">
      <c r="B76" s="1123"/>
      <c r="C76" s="92"/>
      <c r="D76" s="39" t="s">
        <v>9</v>
      </c>
      <c r="E76" s="166"/>
      <c r="F76" s="5"/>
      <c r="G76" s="5"/>
      <c r="H76" s="5"/>
      <c r="I76" s="85"/>
      <c r="J76" s="5"/>
      <c r="K76" s="5"/>
    </row>
    <row r="77" spans="2:11" ht="15.75" thickBot="1" x14ac:dyDescent="0.3">
      <c r="B77" s="1123"/>
      <c r="C77" s="92"/>
      <c r="D77" s="39" t="s">
        <v>11</v>
      </c>
      <c r="E77" s="166"/>
      <c r="F77" s="5"/>
      <c r="G77" s="5"/>
      <c r="H77" s="5"/>
      <c r="I77" s="85"/>
      <c r="J77" s="5"/>
      <c r="K77" s="5"/>
    </row>
    <row r="78" spans="2:11" ht="15.75" thickBot="1" x14ac:dyDescent="0.3">
      <c r="B78" s="1123"/>
      <c r="C78" s="92"/>
      <c r="D78" s="39" t="s">
        <v>13</v>
      </c>
      <c r="E78" s="166"/>
      <c r="F78" s="5"/>
      <c r="G78" s="5"/>
      <c r="H78" s="5"/>
      <c r="I78" s="85"/>
      <c r="J78" s="5"/>
      <c r="K78" s="5"/>
    </row>
    <row r="79" spans="2:11" ht="15.75" thickBot="1" x14ac:dyDescent="0.3">
      <c r="B79" s="1124"/>
      <c r="C79" s="2"/>
      <c r="D79" s="39" t="s">
        <v>516</v>
      </c>
      <c r="E79" s="166"/>
      <c r="F79" s="5"/>
      <c r="G79" s="5"/>
      <c r="H79" s="5"/>
      <c r="I79" s="85"/>
      <c r="J79" s="5"/>
      <c r="K79" s="5"/>
    </row>
    <row r="80" spans="2:11" ht="15.75" thickBot="1" x14ac:dyDescent="0.3">
      <c r="B80" s="1"/>
      <c r="C80" s="74"/>
      <c r="D80" s="5"/>
      <c r="E80" s="5"/>
      <c r="F80" s="5"/>
      <c r="G80" s="5"/>
      <c r="H80" s="5"/>
      <c r="I80" s="85"/>
      <c r="J80" s="5"/>
      <c r="K80" s="5"/>
    </row>
    <row r="81" spans="2:11" ht="15" customHeight="1" thickBot="1" x14ac:dyDescent="0.3">
      <c r="B81" s="117" t="s">
        <v>520</v>
      </c>
      <c r="C81" s="118"/>
      <c r="D81" s="118"/>
      <c r="E81" s="119"/>
      <c r="G81" s="5"/>
      <c r="H81" s="5"/>
      <c r="I81" s="85"/>
      <c r="J81" s="5"/>
      <c r="K81" s="5"/>
    </row>
    <row r="82" spans="2:11" ht="24.75" thickBot="1" x14ac:dyDescent="0.3">
      <c r="B82" s="46" t="s">
        <v>521</v>
      </c>
      <c r="C82" s="39" t="s">
        <v>522</v>
      </c>
      <c r="D82" s="39" t="s">
        <v>523</v>
      </c>
      <c r="E82" s="39" t="s">
        <v>524</v>
      </c>
      <c r="F82" s="5"/>
      <c r="G82" s="5"/>
      <c r="H82" s="5"/>
      <c r="I82" s="85"/>
      <c r="J82" s="5"/>
    </row>
    <row r="83" spans="2:11" ht="72.75" thickBot="1" x14ac:dyDescent="0.3">
      <c r="B83" s="48">
        <v>42401</v>
      </c>
      <c r="C83" s="39">
        <v>0.01</v>
      </c>
      <c r="D83" s="49" t="s">
        <v>1350</v>
      </c>
      <c r="E83" s="39"/>
      <c r="F83" s="5"/>
      <c r="G83" s="5"/>
      <c r="H83" s="5"/>
      <c r="I83" s="85"/>
      <c r="J83" s="5"/>
    </row>
    <row r="84" spans="2:11" ht="15.75" thickBot="1" x14ac:dyDescent="0.3">
      <c r="B84" s="1"/>
      <c r="C84" s="74"/>
      <c r="D84" s="5"/>
      <c r="E84" s="5"/>
      <c r="F84" s="5"/>
      <c r="G84" s="5"/>
      <c r="H84" s="5"/>
      <c r="I84" s="85"/>
      <c r="J84" s="5"/>
      <c r="K84" s="5"/>
    </row>
    <row r="85" spans="2:11" ht="15.75" thickBot="1" x14ac:dyDescent="0.3">
      <c r="B85" s="127" t="s">
        <v>428</v>
      </c>
      <c r="C85" s="94"/>
      <c r="D85" s="5"/>
      <c r="E85" s="5"/>
      <c r="F85" s="5"/>
      <c r="G85" s="5"/>
      <c r="H85" s="5"/>
      <c r="I85" s="85"/>
      <c r="J85" s="5"/>
      <c r="K85" s="5"/>
    </row>
    <row r="86" spans="2:11" x14ac:dyDescent="0.25">
      <c r="B86" s="1304"/>
      <c r="C86" s="1305"/>
      <c r="D86" s="1306"/>
      <c r="E86" s="5"/>
      <c r="F86" s="5"/>
      <c r="G86" s="5"/>
      <c r="H86" s="5"/>
      <c r="I86" s="85"/>
      <c r="J86" s="5"/>
      <c r="K86" s="5"/>
    </row>
    <row r="87" spans="2:11" ht="15.75" thickBot="1" x14ac:dyDescent="0.3">
      <c r="B87" s="1307"/>
      <c r="C87" s="1308"/>
      <c r="D87" s="1309"/>
      <c r="E87" s="5"/>
      <c r="F87" s="5"/>
      <c r="G87" s="5"/>
      <c r="H87" s="5"/>
      <c r="I87" s="85"/>
      <c r="J87" s="5"/>
      <c r="K87" s="5"/>
    </row>
    <row r="88" spans="2:11" ht="15.75" thickBot="1" x14ac:dyDescent="0.3">
      <c r="B88" s="5"/>
      <c r="D88" s="5"/>
      <c r="E88" s="5"/>
      <c r="F88" s="5"/>
      <c r="G88" s="5"/>
      <c r="H88" s="5"/>
      <c r="I88" s="85"/>
      <c r="J88" s="5"/>
      <c r="K88" s="5"/>
    </row>
    <row r="89" spans="2:11" ht="24.75" thickBot="1" x14ac:dyDescent="0.3">
      <c r="B89" s="50" t="s">
        <v>526</v>
      </c>
      <c r="C89" s="95"/>
      <c r="D89" s="5"/>
      <c r="E89" s="5"/>
      <c r="F89" s="5"/>
      <c r="G89" s="5"/>
      <c r="H89" s="5"/>
      <c r="I89" s="85"/>
      <c r="J89" s="5"/>
      <c r="K89" s="5"/>
    </row>
    <row r="90" spans="2:11" ht="15.75" thickBot="1" x14ac:dyDescent="0.3">
      <c r="B90" s="1"/>
      <c r="C90" s="74"/>
      <c r="D90" s="5"/>
      <c r="E90" s="5"/>
      <c r="F90" s="5"/>
      <c r="G90" s="5"/>
      <c r="H90" s="5"/>
      <c r="I90" s="85"/>
      <c r="J90" s="5"/>
      <c r="K90" s="5"/>
    </row>
    <row r="91" spans="2:11" ht="144" x14ac:dyDescent="0.25">
      <c r="B91" s="1122" t="s">
        <v>527</v>
      </c>
      <c r="C91" s="103"/>
      <c r="D91" s="62" t="s">
        <v>1351</v>
      </c>
      <c r="E91" s="5"/>
      <c r="F91" s="5"/>
      <c r="G91" s="5"/>
      <c r="H91" s="5"/>
      <c r="I91" s="85"/>
      <c r="J91" s="5"/>
      <c r="K91" s="5"/>
    </row>
    <row r="92" spans="2:11" ht="120.75" thickBot="1" x14ac:dyDescent="0.3">
      <c r="B92" s="1124"/>
      <c r="C92" s="2"/>
      <c r="D92" s="39" t="s">
        <v>1352</v>
      </c>
      <c r="E92" s="5"/>
      <c r="F92" s="5"/>
      <c r="G92" s="5"/>
      <c r="H92" s="5"/>
      <c r="I92" s="85"/>
      <c r="J92" s="5"/>
      <c r="K92" s="5"/>
    </row>
    <row r="93" spans="2:11" x14ac:dyDescent="0.25">
      <c r="B93" s="1122" t="s">
        <v>529</v>
      </c>
      <c r="C93" s="92"/>
      <c r="D93" s="52" t="s">
        <v>530</v>
      </c>
      <c r="E93" s="5"/>
      <c r="F93" s="5"/>
      <c r="G93" s="5"/>
      <c r="H93" s="5"/>
      <c r="I93" s="85"/>
      <c r="J93" s="5"/>
      <c r="K93" s="5"/>
    </row>
    <row r="94" spans="2:11" ht="108" x14ac:dyDescent="0.25">
      <c r="B94" s="1123"/>
      <c r="C94" s="92"/>
      <c r="D94" s="45" t="s">
        <v>1353</v>
      </c>
      <c r="E94" s="5"/>
      <c r="F94" s="5"/>
      <c r="G94" s="5"/>
      <c r="H94" s="5"/>
      <c r="I94" s="85"/>
      <c r="J94" s="5"/>
      <c r="K94" s="5"/>
    </row>
    <row r="95" spans="2:11" x14ac:dyDescent="0.25">
      <c r="B95" s="1123"/>
      <c r="C95" s="92"/>
      <c r="D95" s="52" t="s">
        <v>615</v>
      </c>
      <c r="E95" s="5"/>
      <c r="F95" s="5"/>
      <c r="G95" s="5"/>
      <c r="H95" s="5"/>
      <c r="I95" s="85"/>
      <c r="J95" s="5"/>
      <c r="K95" s="5"/>
    </row>
    <row r="96" spans="2:11" x14ac:dyDescent="0.25">
      <c r="B96" s="1123"/>
      <c r="C96" s="92"/>
      <c r="D96" s="45" t="s">
        <v>534</v>
      </c>
      <c r="E96" s="5"/>
      <c r="F96" s="5"/>
      <c r="G96" s="5"/>
      <c r="H96" s="5"/>
      <c r="I96" s="85"/>
      <c r="J96" s="5"/>
      <c r="K96" s="5"/>
    </row>
    <row r="97" spans="2:11" x14ac:dyDescent="0.25">
      <c r="B97" s="1123"/>
      <c r="C97" s="92"/>
      <c r="D97" s="45" t="s">
        <v>535</v>
      </c>
      <c r="E97" s="5"/>
      <c r="F97" s="5"/>
      <c r="G97" s="5"/>
      <c r="H97" s="5"/>
      <c r="I97" s="85"/>
      <c r="J97" s="5"/>
      <c r="K97" s="5"/>
    </row>
    <row r="98" spans="2:11" x14ac:dyDescent="0.25">
      <c r="B98" s="1123"/>
      <c r="C98" s="92"/>
      <c r="D98" s="45" t="s">
        <v>1354</v>
      </c>
      <c r="E98" s="5"/>
      <c r="F98" s="5"/>
      <c r="G98" s="5"/>
      <c r="H98" s="5"/>
      <c r="I98" s="85"/>
      <c r="J98" s="5"/>
      <c r="K98" s="5"/>
    </row>
    <row r="99" spans="2:11" ht="24" x14ac:dyDescent="0.25">
      <c r="B99" s="1123"/>
      <c r="C99" s="92"/>
      <c r="D99" s="45" t="s">
        <v>1355</v>
      </c>
      <c r="E99" s="5"/>
      <c r="F99" s="5"/>
      <c r="G99" s="5"/>
      <c r="H99" s="5"/>
      <c r="I99" s="85"/>
      <c r="J99" s="5"/>
      <c r="K99" s="5"/>
    </row>
    <row r="100" spans="2:11" ht="24" x14ac:dyDescent="0.25">
      <c r="B100" s="1123"/>
      <c r="C100" s="92"/>
      <c r="D100" s="45" t="s">
        <v>1356</v>
      </c>
      <c r="E100" s="5"/>
      <c r="F100" s="5"/>
      <c r="G100" s="5"/>
      <c r="H100" s="5"/>
      <c r="I100" s="85"/>
      <c r="J100" s="5"/>
      <c r="K100" s="5"/>
    </row>
    <row r="101" spans="2:11" ht="24" x14ac:dyDescent="0.25">
      <c r="B101" s="1123"/>
      <c r="C101" s="92"/>
      <c r="D101" s="45" t="s">
        <v>1357</v>
      </c>
      <c r="E101" s="5"/>
      <c r="F101" s="5"/>
      <c r="G101" s="5"/>
      <c r="H101" s="5"/>
      <c r="I101" s="85"/>
      <c r="J101" s="5"/>
      <c r="K101" s="5"/>
    </row>
    <row r="102" spans="2:11" ht="48" x14ac:dyDescent="0.25">
      <c r="B102" s="1123"/>
      <c r="C102" s="92"/>
      <c r="D102" s="45" t="s">
        <v>1358</v>
      </c>
      <c r="E102" s="5"/>
      <c r="F102" s="5"/>
      <c r="G102" s="5"/>
      <c r="H102" s="5"/>
      <c r="I102" s="85"/>
      <c r="J102" s="5"/>
      <c r="K102" s="5"/>
    </row>
    <row r="103" spans="2:11" ht="36.75" thickBot="1" x14ac:dyDescent="0.3">
      <c r="B103" s="1124"/>
      <c r="C103" s="2"/>
      <c r="D103" s="39" t="s">
        <v>1359</v>
      </c>
      <c r="E103" s="5"/>
      <c r="F103" s="5"/>
      <c r="G103" s="5"/>
      <c r="H103" s="5"/>
      <c r="I103" s="85"/>
      <c r="J103" s="5"/>
      <c r="K103" s="5"/>
    </row>
    <row r="104" spans="2:11" ht="24.75" thickBot="1" x14ac:dyDescent="0.3">
      <c r="B104" s="46" t="s">
        <v>542</v>
      </c>
      <c r="C104" s="2"/>
      <c r="D104" s="39"/>
      <c r="E104" s="5"/>
      <c r="F104" s="5"/>
      <c r="G104" s="5"/>
      <c r="H104" s="5"/>
      <c r="I104" s="85"/>
      <c r="J104" s="5"/>
      <c r="K104" s="5"/>
    </row>
    <row r="105" spans="2:11" ht="252" x14ac:dyDescent="0.25">
      <c r="B105" s="1122" t="s">
        <v>543</v>
      </c>
      <c r="C105" s="92"/>
      <c r="D105" s="45" t="s">
        <v>1360</v>
      </c>
      <c r="E105" s="5"/>
      <c r="F105" s="5"/>
      <c r="G105" s="5"/>
      <c r="H105" s="5"/>
      <c r="I105" s="85"/>
      <c r="J105" s="5"/>
      <c r="K105" s="5"/>
    </row>
    <row r="106" spans="2:11" ht="72" x14ac:dyDescent="0.25">
      <c r="B106" s="1123"/>
      <c r="C106" s="92"/>
      <c r="D106" s="45" t="s">
        <v>1361</v>
      </c>
      <c r="E106" s="5"/>
      <c r="F106" s="5"/>
      <c r="G106" s="5"/>
      <c r="H106" s="5"/>
      <c r="I106" s="85"/>
      <c r="J106" s="5"/>
      <c r="K106" s="5"/>
    </row>
    <row r="107" spans="2:11" ht="72" x14ac:dyDescent="0.25">
      <c r="B107" s="1123"/>
      <c r="C107" s="92"/>
      <c r="D107" s="45" t="s">
        <v>1362</v>
      </c>
      <c r="E107" s="5"/>
      <c r="F107" s="5"/>
      <c r="G107" s="5"/>
      <c r="H107" s="5"/>
      <c r="I107" s="85"/>
      <c r="J107" s="5"/>
      <c r="K107" s="5"/>
    </row>
    <row r="108" spans="2:11" ht="156" x14ac:dyDescent="0.25">
      <c r="B108" s="1123"/>
      <c r="C108" s="92"/>
      <c r="D108" s="45" t="s">
        <v>1363</v>
      </c>
      <c r="E108" s="5"/>
      <c r="F108" s="5"/>
      <c r="G108" s="5"/>
      <c r="H108" s="5"/>
      <c r="I108" s="85"/>
      <c r="J108" s="5"/>
      <c r="K108" s="5"/>
    </row>
    <row r="109" spans="2:11" ht="168" x14ac:dyDescent="0.25">
      <c r="B109" s="1123"/>
      <c r="C109" s="92"/>
      <c r="D109" s="45" t="s">
        <v>1364</v>
      </c>
      <c r="E109" s="5"/>
      <c r="F109" s="5"/>
      <c r="G109" s="5"/>
      <c r="H109" s="5"/>
      <c r="I109" s="85"/>
      <c r="J109" s="5"/>
      <c r="K109" s="5"/>
    </row>
    <row r="110" spans="2:11" ht="108" x14ac:dyDescent="0.25">
      <c r="B110" s="1123"/>
      <c r="C110" s="92"/>
      <c r="D110" s="45" t="s">
        <v>1365</v>
      </c>
      <c r="E110" s="5"/>
      <c r="F110" s="5"/>
      <c r="G110" s="5"/>
      <c r="H110" s="5"/>
      <c r="I110" s="85"/>
      <c r="J110" s="5"/>
      <c r="K110" s="5"/>
    </row>
    <row r="111" spans="2:11" ht="60.75" thickBot="1" x14ac:dyDescent="0.3">
      <c r="B111" s="1124"/>
      <c r="C111" s="2"/>
      <c r="D111" s="39" t="s">
        <v>1366</v>
      </c>
      <c r="E111" s="5"/>
      <c r="F111" s="5"/>
      <c r="G111" s="5"/>
      <c r="H111" s="5"/>
      <c r="I111" s="85"/>
      <c r="J111" s="5"/>
      <c r="K111" s="5"/>
    </row>
    <row r="112" spans="2:11" ht="36" x14ac:dyDescent="0.25">
      <c r="B112" s="1122" t="s">
        <v>560</v>
      </c>
      <c r="C112" s="92"/>
      <c r="D112" s="52" t="s">
        <v>140</v>
      </c>
      <c r="E112" s="5"/>
      <c r="F112" s="5"/>
      <c r="G112" s="5"/>
      <c r="H112" s="5"/>
      <c r="I112" s="85"/>
      <c r="J112" s="5"/>
      <c r="K112" s="5"/>
    </row>
    <row r="113" spans="2:11" x14ac:dyDescent="0.25">
      <c r="B113" s="1123"/>
      <c r="C113" s="92"/>
      <c r="D113" s="15"/>
      <c r="E113" s="5"/>
      <c r="F113" s="5"/>
      <c r="G113" s="5"/>
      <c r="H113" s="5"/>
      <c r="I113" s="85"/>
      <c r="J113" s="5"/>
      <c r="K113" s="5"/>
    </row>
    <row r="114" spans="2:11" x14ac:dyDescent="0.25">
      <c r="B114" s="1123"/>
      <c r="C114" s="92"/>
      <c r="D114" s="45" t="s">
        <v>561</v>
      </c>
      <c r="E114" s="5"/>
      <c r="F114" s="5"/>
      <c r="G114" s="5"/>
      <c r="H114" s="5"/>
      <c r="I114" s="85"/>
      <c r="J114" s="5"/>
      <c r="K114" s="5"/>
    </row>
    <row r="115" spans="2:11" ht="24" x14ac:dyDescent="0.25">
      <c r="B115" s="1123"/>
      <c r="C115" s="92"/>
      <c r="D115" s="45" t="s">
        <v>1367</v>
      </c>
      <c r="E115" s="5"/>
      <c r="F115" s="5"/>
      <c r="G115" s="5"/>
      <c r="H115" s="5"/>
      <c r="I115" s="85"/>
      <c r="J115" s="5"/>
      <c r="K115" s="5"/>
    </row>
    <row r="116" spans="2:11" ht="24" x14ac:dyDescent="0.25">
      <c r="B116" s="1123"/>
      <c r="C116" s="92"/>
      <c r="D116" s="45" t="s">
        <v>1368</v>
      </c>
      <c r="E116" s="5"/>
      <c r="F116" s="5"/>
      <c r="G116" s="5"/>
      <c r="H116" s="5"/>
      <c r="I116" s="85"/>
      <c r="J116" s="5"/>
      <c r="K116" s="5"/>
    </row>
    <row r="117" spans="2:11" ht="60" x14ac:dyDescent="0.25">
      <c r="B117" s="1123"/>
      <c r="C117" s="92"/>
      <c r="D117" s="45" t="s">
        <v>1369</v>
      </c>
      <c r="E117" s="5"/>
      <c r="F117" s="5"/>
      <c r="G117" s="5"/>
      <c r="H117" s="5"/>
      <c r="I117" s="85"/>
      <c r="J117" s="5"/>
      <c r="K117" s="5"/>
    </row>
    <row r="118" spans="2:11" ht="60" x14ac:dyDescent="0.25">
      <c r="B118" s="1123"/>
      <c r="C118" s="92"/>
      <c r="D118" s="45" t="s">
        <v>1370</v>
      </c>
      <c r="E118" s="5"/>
      <c r="F118" s="5"/>
      <c r="G118" s="5"/>
      <c r="H118" s="5"/>
      <c r="I118" s="85"/>
      <c r="J118" s="5"/>
      <c r="K118" s="5"/>
    </row>
    <row r="119" spans="2:11" ht="60" x14ac:dyDescent="0.25">
      <c r="B119" s="1123"/>
      <c r="C119" s="92"/>
      <c r="D119" s="57" t="s">
        <v>1371</v>
      </c>
      <c r="E119" s="5"/>
      <c r="F119" s="5"/>
      <c r="G119" s="5"/>
      <c r="H119" s="5"/>
      <c r="I119" s="85"/>
      <c r="J119" s="5"/>
      <c r="K119" s="5"/>
    </row>
    <row r="120" spans="2:11" ht="36" x14ac:dyDescent="0.25">
      <c r="B120" s="1123"/>
      <c r="C120" s="92"/>
      <c r="D120" s="45" t="s">
        <v>1372</v>
      </c>
      <c r="E120" s="5"/>
      <c r="F120" s="5"/>
      <c r="G120" s="5"/>
      <c r="H120" s="5"/>
      <c r="I120" s="85"/>
      <c r="J120" s="5"/>
      <c r="K120" s="5"/>
    </row>
    <row r="121" spans="2:11" ht="36" x14ac:dyDescent="0.25">
      <c r="B121" s="1123"/>
      <c r="C121" s="92"/>
      <c r="D121" s="45" t="s">
        <v>1373</v>
      </c>
      <c r="E121" s="5"/>
      <c r="F121" s="5"/>
      <c r="G121" s="5"/>
      <c r="H121" s="5"/>
      <c r="I121" s="85"/>
      <c r="J121" s="5"/>
      <c r="K121" s="5"/>
    </row>
    <row r="122" spans="2:11" ht="36" x14ac:dyDescent="0.25">
      <c r="B122" s="1123"/>
      <c r="C122" s="92"/>
      <c r="D122" s="45" t="s">
        <v>1374</v>
      </c>
      <c r="E122" s="5"/>
      <c r="F122" s="5"/>
      <c r="G122" s="5"/>
      <c r="H122" s="5"/>
      <c r="I122" s="85"/>
      <c r="J122" s="5"/>
      <c r="K122" s="5"/>
    </row>
    <row r="123" spans="2:11" ht="36" x14ac:dyDescent="0.25">
      <c r="B123" s="1123"/>
      <c r="C123" s="92"/>
      <c r="D123" s="45" t="s">
        <v>1375</v>
      </c>
      <c r="E123" s="5"/>
      <c r="F123" s="5"/>
      <c r="G123" s="5"/>
      <c r="H123" s="5"/>
      <c r="I123" s="85"/>
      <c r="J123" s="5"/>
      <c r="K123" s="5"/>
    </row>
    <row r="124" spans="2:11" ht="36.75" thickBot="1" x14ac:dyDescent="0.3">
      <c r="B124" s="1124"/>
      <c r="C124" s="2"/>
      <c r="D124" s="39" t="s">
        <v>1376</v>
      </c>
      <c r="E124" s="5"/>
      <c r="F124" s="5"/>
      <c r="G124" s="5"/>
      <c r="H124" s="5"/>
      <c r="I124" s="85"/>
      <c r="J124" s="5"/>
      <c r="K124" s="5"/>
    </row>
    <row r="125" spans="2:11" x14ac:dyDescent="0.25">
      <c r="B125" s="5"/>
      <c r="D125" s="5"/>
      <c r="E125" s="5"/>
      <c r="F125" s="5"/>
      <c r="G125" s="5"/>
      <c r="H125" s="5"/>
      <c r="I125" s="85"/>
      <c r="J125" s="5"/>
      <c r="K125" s="5"/>
    </row>
    <row r="126" spans="2:11" x14ac:dyDescent="0.25">
      <c r="B126" s="5"/>
      <c r="D126" s="5"/>
      <c r="E126" s="5"/>
      <c r="F126" s="5"/>
      <c r="G126" s="5"/>
      <c r="H126" s="5"/>
      <c r="I126" s="85"/>
      <c r="J126" s="5"/>
      <c r="K126" s="5"/>
    </row>
    <row r="127" spans="2:11" x14ac:dyDescent="0.25">
      <c r="B127" s="5"/>
      <c r="D127" s="5"/>
      <c r="E127" s="5"/>
      <c r="F127" s="5"/>
      <c r="G127" s="5"/>
      <c r="H127" s="5"/>
      <c r="I127" s="85"/>
      <c r="J127" s="5"/>
      <c r="K127" s="5"/>
    </row>
    <row r="128" spans="2:11" x14ac:dyDescent="0.25">
      <c r="B128" s="5"/>
      <c r="D128" s="5"/>
      <c r="E128" s="5"/>
      <c r="F128" s="5"/>
      <c r="G128" s="5"/>
      <c r="H128" s="5"/>
      <c r="I128" s="85"/>
      <c r="J128" s="5"/>
      <c r="K128" s="5"/>
    </row>
    <row r="129" spans="2:11" x14ac:dyDescent="0.25">
      <c r="B129" s="5"/>
      <c r="D129" s="5"/>
      <c r="E129" s="5"/>
      <c r="F129" s="5"/>
      <c r="G129" s="5"/>
      <c r="H129" s="5"/>
      <c r="I129" s="85"/>
      <c r="J129" s="5"/>
      <c r="K129" s="5"/>
    </row>
    <row r="130" spans="2:11" x14ac:dyDescent="0.25">
      <c r="B130" s="5"/>
      <c r="D130" s="5"/>
      <c r="E130" s="5"/>
      <c r="F130" s="5"/>
      <c r="G130" s="5"/>
      <c r="H130" s="5"/>
      <c r="I130" s="85"/>
      <c r="J130" s="5"/>
      <c r="K130" s="5"/>
    </row>
    <row r="131" spans="2:11" x14ac:dyDescent="0.25">
      <c r="B131" s="5"/>
      <c r="D131" s="5"/>
      <c r="E131" s="5"/>
      <c r="F131" s="5"/>
      <c r="G131" s="5"/>
      <c r="H131" s="5"/>
      <c r="I131" s="85"/>
      <c r="J131" s="5"/>
      <c r="K131" s="5"/>
    </row>
    <row r="132" spans="2:11" x14ac:dyDescent="0.25">
      <c r="B132" s="5"/>
      <c r="D132" s="5"/>
      <c r="E132" s="5"/>
      <c r="F132" s="5"/>
      <c r="G132" s="5"/>
      <c r="H132" s="5"/>
      <c r="I132" s="85"/>
      <c r="J132" s="5"/>
      <c r="K132" s="5"/>
    </row>
    <row r="133" spans="2:11" x14ac:dyDescent="0.25">
      <c r="B133" s="5"/>
      <c r="D133" s="5"/>
      <c r="E133" s="5"/>
      <c r="F133" s="5"/>
      <c r="G133" s="5"/>
      <c r="H133" s="5"/>
      <c r="I133" s="85"/>
      <c r="J133" s="5"/>
      <c r="K133" s="5"/>
    </row>
    <row r="134" spans="2:11" x14ac:dyDescent="0.25">
      <c r="B134" s="5"/>
      <c r="D134" s="5"/>
      <c r="E134" s="5"/>
      <c r="F134" s="5"/>
      <c r="G134" s="5"/>
      <c r="H134" s="5"/>
      <c r="I134" s="85"/>
      <c r="J134" s="5"/>
      <c r="K134" s="5"/>
    </row>
    <row r="135" spans="2:11" x14ac:dyDescent="0.25">
      <c r="B135" s="5"/>
      <c r="D135" s="5"/>
      <c r="E135" s="5"/>
      <c r="F135" s="5"/>
      <c r="G135" s="5"/>
      <c r="H135" s="5"/>
      <c r="I135" s="85"/>
      <c r="J135" s="5"/>
      <c r="K135" s="5"/>
    </row>
    <row r="136" spans="2:11" x14ac:dyDescent="0.25">
      <c r="B136" s="5"/>
      <c r="D136" s="5"/>
      <c r="E136" s="5"/>
      <c r="F136" s="5"/>
      <c r="G136" s="5"/>
      <c r="H136" s="5"/>
      <c r="I136" s="85"/>
      <c r="J136" s="5"/>
      <c r="K136" s="5"/>
    </row>
    <row r="137" spans="2:11" x14ac:dyDescent="0.25">
      <c r="B137" s="5"/>
      <c r="D137" s="5"/>
      <c r="E137" s="5"/>
      <c r="F137" s="5"/>
      <c r="G137" s="5"/>
      <c r="H137" s="5"/>
      <c r="I137" s="85"/>
      <c r="J137" s="5"/>
      <c r="K137" s="5"/>
    </row>
    <row r="138" spans="2:11" x14ac:dyDescent="0.25">
      <c r="B138" s="5"/>
      <c r="D138" s="5"/>
      <c r="E138" s="5"/>
      <c r="F138" s="5"/>
      <c r="G138" s="5"/>
      <c r="H138" s="5"/>
      <c r="I138" s="85"/>
      <c r="J138" s="5"/>
      <c r="K138" s="5"/>
    </row>
    <row r="139" spans="2:11" x14ac:dyDescent="0.25">
      <c r="B139" s="5"/>
      <c r="D139" s="5"/>
      <c r="E139" s="5"/>
      <c r="F139" s="5"/>
      <c r="G139" s="5"/>
      <c r="H139" s="5"/>
      <c r="I139" s="85"/>
      <c r="J139" s="5"/>
      <c r="K139" s="5"/>
    </row>
    <row r="140" spans="2:11" x14ac:dyDescent="0.25">
      <c r="B140" s="5"/>
      <c r="D140" s="5"/>
      <c r="E140" s="5"/>
      <c r="F140" s="5"/>
      <c r="G140" s="5"/>
      <c r="H140" s="5"/>
      <c r="I140" s="85"/>
      <c r="J140" s="5"/>
      <c r="K140" s="5"/>
    </row>
    <row r="141" spans="2:11" x14ac:dyDescent="0.25">
      <c r="B141" s="5"/>
      <c r="D141" s="5"/>
      <c r="E141" s="5"/>
      <c r="F141" s="5"/>
      <c r="G141" s="5"/>
      <c r="H141" s="5"/>
      <c r="I141" s="85"/>
      <c r="J141" s="5"/>
      <c r="K141" s="5"/>
    </row>
    <row r="142" spans="2:11" x14ac:dyDescent="0.25">
      <c r="B142" s="5"/>
      <c r="D142" s="5"/>
      <c r="E142" s="5"/>
      <c r="F142" s="5"/>
      <c r="G142" s="5"/>
      <c r="H142" s="5"/>
      <c r="I142" s="85"/>
      <c r="J142" s="5"/>
      <c r="K142" s="5"/>
    </row>
    <row r="143" spans="2:11" x14ac:dyDescent="0.25">
      <c r="B143" s="5"/>
      <c r="D143" s="5"/>
      <c r="E143" s="5"/>
      <c r="F143" s="5"/>
      <c r="G143" s="5"/>
      <c r="H143" s="5"/>
      <c r="I143" s="85"/>
      <c r="J143" s="5"/>
      <c r="K143" s="5"/>
    </row>
    <row r="144" spans="2:11" x14ac:dyDescent="0.25">
      <c r="B144" s="5"/>
      <c r="D144" s="5"/>
      <c r="E144" s="5"/>
      <c r="F144" s="5"/>
      <c r="G144" s="5"/>
      <c r="H144" s="5"/>
      <c r="I144" s="85"/>
      <c r="J144" s="5"/>
      <c r="K144" s="5"/>
    </row>
    <row r="145" spans="2:11" x14ac:dyDescent="0.25">
      <c r="B145" s="5"/>
      <c r="D145" s="5"/>
      <c r="E145" s="5"/>
      <c r="F145" s="5"/>
      <c r="G145" s="5"/>
      <c r="H145" s="5"/>
      <c r="I145" s="85"/>
      <c r="J145" s="5"/>
      <c r="K145" s="5"/>
    </row>
    <row r="146" spans="2:11" x14ac:dyDescent="0.25">
      <c r="B146" s="5"/>
      <c r="D146" s="5"/>
      <c r="E146" s="5"/>
      <c r="F146" s="5"/>
      <c r="G146" s="5"/>
      <c r="H146" s="5"/>
      <c r="I146" s="85"/>
      <c r="J146" s="5"/>
      <c r="K146" s="5"/>
    </row>
    <row r="147" spans="2:11" x14ac:dyDescent="0.25">
      <c r="B147" s="5"/>
      <c r="D147" s="5"/>
      <c r="E147" s="5"/>
      <c r="F147" s="5"/>
      <c r="G147" s="5"/>
      <c r="H147" s="5"/>
      <c r="I147" s="85"/>
      <c r="J147" s="5"/>
      <c r="K147" s="5"/>
    </row>
    <row r="148" spans="2:11" x14ac:dyDescent="0.25">
      <c r="B148" s="5"/>
      <c r="D148" s="5"/>
      <c r="E148" s="5"/>
      <c r="F148" s="5"/>
      <c r="G148" s="5"/>
      <c r="H148" s="5"/>
      <c r="I148" s="85"/>
      <c r="J148" s="5"/>
      <c r="K148" s="5"/>
    </row>
    <row r="149" spans="2:11" x14ac:dyDescent="0.25">
      <c r="B149" s="5"/>
      <c r="D149" s="5"/>
      <c r="E149" s="5"/>
      <c r="F149" s="5"/>
      <c r="G149" s="5"/>
      <c r="H149" s="5"/>
      <c r="I149" s="85"/>
      <c r="J149" s="5"/>
      <c r="K149" s="5"/>
    </row>
    <row r="150" spans="2:11" x14ac:dyDescent="0.25">
      <c r="B150" s="5"/>
      <c r="D150" s="5"/>
      <c r="E150" s="5"/>
      <c r="F150" s="5"/>
      <c r="G150" s="5"/>
      <c r="H150" s="5"/>
      <c r="I150" s="85"/>
      <c r="J150" s="5"/>
      <c r="K150" s="5"/>
    </row>
    <row r="151" spans="2:11" x14ac:dyDescent="0.25">
      <c r="B151" s="5"/>
      <c r="D151" s="5"/>
      <c r="E151" s="5"/>
      <c r="F151" s="5"/>
      <c r="G151" s="5"/>
      <c r="H151" s="5"/>
      <c r="I151" s="85"/>
      <c r="J151" s="5"/>
      <c r="K151" s="5"/>
    </row>
    <row r="152" spans="2:11" x14ac:dyDescent="0.25">
      <c r="B152" s="5"/>
      <c r="D152" s="5"/>
      <c r="E152" s="5"/>
      <c r="F152" s="5"/>
      <c r="G152" s="5"/>
      <c r="H152" s="5"/>
      <c r="I152" s="85"/>
      <c r="J152" s="5"/>
      <c r="K152" s="5"/>
    </row>
    <row r="153" spans="2:11" x14ac:dyDescent="0.25">
      <c r="B153" s="5"/>
      <c r="D153" s="5"/>
      <c r="E153" s="5"/>
      <c r="F153" s="5"/>
      <c r="G153" s="5"/>
      <c r="H153" s="5"/>
      <c r="I153" s="85"/>
      <c r="J153" s="5"/>
      <c r="K153" s="5"/>
    </row>
    <row r="154" spans="2:11" x14ac:dyDescent="0.25">
      <c r="B154" s="5"/>
      <c r="D154" s="5"/>
      <c r="E154" s="5"/>
      <c r="F154" s="5"/>
      <c r="G154" s="5"/>
      <c r="H154" s="5"/>
      <c r="I154" s="85"/>
      <c r="J154" s="5"/>
      <c r="K154" s="5"/>
    </row>
    <row r="155" spans="2:11" x14ac:dyDescent="0.25">
      <c r="B155" s="5"/>
      <c r="D155" s="5"/>
      <c r="E155" s="5"/>
      <c r="F155" s="5"/>
      <c r="G155" s="5"/>
      <c r="H155" s="5"/>
      <c r="I155" s="85"/>
      <c r="J155" s="5"/>
      <c r="K155" s="5"/>
    </row>
    <row r="156" spans="2:11" x14ac:dyDescent="0.25">
      <c r="B156" s="5"/>
      <c r="D156" s="5"/>
      <c r="E156" s="5"/>
      <c r="F156" s="5"/>
      <c r="G156" s="5"/>
      <c r="H156" s="5"/>
      <c r="I156" s="85"/>
      <c r="J156" s="5"/>
      <c r="K156" s="5"/>
    </row>
    <row r="157" spans="2:11" x14ac:dyDescent="0.25">
      <c r="B157" s="5"/>
      <c r="D157" s="5"/>
      <c r="E157" s="5"/>
      <c r="F157" s="5"/>
      <c r="G157" s="5"/>
      <c r="H157" s="5"/>
      <c r="I157" s="85"/>
      <c r="J157" s="5"/>
      <c r="K157" s="5"/>
    </row>
    <row r="158" spans="2:11" x14ac:dyDescent="0.25">
      <c r="B158" s="5"/>
      <c r="D158" s="5"/>
      <c r="E158" s="5"/>
      <c r="F158" s="5"/>
      <c r="G158" s="5"/>
      <c r="H158" s="5"/>
      <c r="I158" s="85"/>
      <c r="J158" s="5"/>
      <c r="K158" s="5"/>
    </row>
    <row r="159" spans="2:11" x14ac:dyDescent="0.25">
      <c r="B159" s="5"/>
      <c r="D159" s="5"/>
      <c r="E159" s="5"/>
      <c r="F159" s="5"/>
      <c r="G159" s="5"/>
      <c r="H159" s="5"/>
      <c r="I159" s="85"/>
      <c r="J159" s="5"/>
      <c r="K159" s="5"/>
    </row>
    <row r="160" spans="2:11" x14ac:dyDescent="0.25">
      <c r="B160" s="5"/>
      <c r="D160" s="5"/>
      <c r="E160" s="5"/>
      <c r="F160" s="5"/>
      <c r="G160" s="5"/>
      <c r="H160" s="5"/>
      <c r="I160" s="85"/>
      <c r="J160" s="5"/>
      <c r="K160" s="5"/>
    </row>
    <row r="161" spans="2:11" x14ac:dyDescent="0.25">
      <c r="B161" s="5"/>
      <c r="D161" s="5"/>
      <c r="E161" s="5"/>
      <c r="F161" s="5"/>
      <c r="G161" s="5"/>
      <c r="H161" s="5"/>
      <c r="I161" s="85"/>
      <c r="J161" s="5"/>
      <c r="K161" s="5"/>
    </row>
    <row r="162" spans="2:11" x14ac:dyDescent="0.25">
      <c r="B162" s="5"/>
      <c r="D162" s="5"/>
      <c r="E162" s="5"/>
      <c r="F162" s="5"/>
      <c r="G162" s="5"/>
      <c r="H162" s="5"/>
      <c r="I162" s="85"/>
      <c r="J162" s="5"/>
      <c r="K162" s="5"/>
    </row>
    <row r="163" spans="2:11" x14ac:dyDescent="0.25">
      <c r="B163" s="5"/>
      <c r="D163" s="5"/>
      <c r="E163" s="5"/>
      <c r="F163" s="5"/>
      <c r="G163" s="5"/>
      <c r="H163" s="5"/>
      <c r="I163" s="85"/>
      <c r="J163" s="5"/>
      <c r="K163" s="5"/>
    </row>
    <row r="164" spans="2:11" x14ac:dyDescent="0.25">
      <c r="B164" s="5"/>
      <c r="D164" s="5"/>
      <c r="E164" s="5"/>
      <c r="F164" s="5"/>
      <c r="G164" s="5"/>
      <c r="H164" s="5"/>
      <c r="I164" s="85"/>
      <c r="J164" s="5"/>
      <c r="K164" s="5"/>
    </row>
    <row r="165" spans="2:11" x14ac:dyDescent="0.25">
      <c r="B165" s="5"/>
      <c r="D165" s="5"/>
      <c r="E165" s="5"/>
      <c r="F165" s="5"/>
      <c r="G165" s="5"/>
      <c r="H165" s="5"/>
      <c r="I165" s="85"/>
      <c r="J165" s="5"/>
      <c r="K165" s="5"/>
    </row>
    <row r="166" spans="2:11" x14ac:dyDescent="0.25">
      <c r="B166" s="5"/>
      <c r="D166" s="5"/>
      <c r="E166" s="5"/>
      <c r="F166" s="5"/>
      <c r="G166" s="5"/>
      <c r="H166" s="5"/>
      <c r="I166" s="85"/>
      <c r="J166" s="5"/>
      <c r="K166" s="5"/>
    </row>
    <row r="167" spans="2:11" x14ac:dyDescent="0.25">
      <c r="B167" s="5"/>
      <c r="D167" s="5"/>
      <c r="E167" s="5"/>
      <c r="F167" s="5"/>
      <c r="G167" s="5"/>
      <c r="H167" s="5"/>
      <c r="I167" s="85"/>
      <c r="J167" s="5"/>
      <c r="K167" s="5"/>
    </row>
    <row r="168" spans="2:11" x14ac:dyDescent="0.25">
      <c r="B168" s="5"/>
      <c r="D168" s="5"/>
      <c r="E168" s="5"/>
      <c r="F168" s="5"/>
      <c r="G168" s="5"/>
      <c r="H168" s="5"/>
      <c r="I168" s="85"/>
      <c r="J168" s="5"/>
      <c r="K168" s="5"/>
    </row>
    <row r="169" spans="2:11" x14ac:dyDescent="0.25">
      <c r="B169" s="5"/>
      <c r="D169" s="5"/>
      <c r="E169" s="5"/>
      <c r="F169" s="5"/>
      <c r="G169" s="5"/>
      <c r="H169" s="5"/>
      <c r="I169" s="85"/>
      <c r="J169" s="5"/>
      <c r="K169" s="5"/>
    </row>
    <row r="170" spans="2:11" x14ac:dyDescent="0.25">
      <c r="B170" s="5"/>
      <c r="D170" s="5"/>
      <c r="E170" s="5"/>
      <c r="F170" s="5"/>
      <c r="G170" s="5"/>
      <c r="H170" s="5"/>
      <c r="I170" s="85"/>
      <c r="J170" s="5"/>
      <c r="K170" s="5"/>
    </row>
    <row r="171" spans="2:11" x14ac:dyDescent="0.25">
      <c r="B171" s="5"/>
      <c r="D171" s="5"/>
      <c r="E171" s="5"/>
      <c r="F171" s="5"/>
      <c r="G171" s="5"/>
      <c r="H171" s="5"/>
      <c r="I171" s="85"/>
      <c r="J171" s="5"/>
      <c r="K171" s="5"/>
    </row>
    <row r="172" spans="2:11" x14ac:dyDescent="0.25">
      <c r="B172" s="5"/>
      <c r="D172" s="5"/>
      <c r="E172" s="5"/>
      <c r="F172" s="5"/>
      <c r="G172" s="5"/>
      <c r="H172" s="5"/>
      <c r="I172" s="85"/>
      <c r="J172" s="5"/>
      <c r="K172" s="5"/>
    </row>
    <row r="173" spans="2:11" x14ac:dyDescent="0.25">
      <c r="B173" s="5"/>
      <c r="D173" s="5"/>
      <c r="E173" s="5"/>
      <c r="F173" s="5"/>
      <c r="G173" s="5"/>
      <c r="H173" s="5"/>
      <c r="I173" s="85"/>
      <c r="J173" s="5"/>
      <c r="K173" s="5"/>
    </row>
    <row r="174" spans="2:11" x14ac:dyDescent="0.25">
      <c r="B174" s="5"/>
      <c r="D174" s="5"/>
      <c r="E174" s="5"/>
      <c r="F174" s="5"/>
      <c r="G174" s="5"/>
      <c r="H174" s="5"/>
      <c r="I174" s="85"/>
      <c r="J174" s="5"/>
      <c r="K174" s="5"/>
    </row>
    <row r="175" spans="2:11" x14ac:dyDescent="0.25">
      <c r="B175" s="5"/>
      <c r="D175" s="5"/>
      <c r="E175" s="5"/>
      <c r="F175" s="5"/>
      <c r="G175" s="5"/>
      <c r="H175" s="5"/>
      <c r="I175" s="85"/>
      <c r="J175" s="5"/>
      <c r="K175" s="5"/>
    </row>
    <row r="176" spans="2:11" x14ac:dyDescent="0.25">
      <c r="B176" s="5"/>
      <c r="D176" s="5"/>
      <c r="E176" s="5"/>
      <c r="F176" s="5"/>
      <c r="G176" s="5"/>
      <c r="H176" s="5"/>
      <c r="I176" s="85"/>
      <c r="J176" s="5"/>
      <c r="K176" s="5"/>
    </row>
    <row r="177" spans="2:11" x14ac:dyDescent="0.25">
      <c r="B177" s="5"/>
      <c r="D177" s="5"/>
      <c r="E177" s="5"/>
      <c r="F177" s="5"/>
      <c r="G177" s="5"/>
      <c r="H177" s="5"/>
      <c r="I177" s="85"/>
      <c r="J177" s="5"/>
      <c r="K177" s="5"/>
    </row>
    <row r="178" spans="2:11" x14ac:dyDescent="0.25">
      <c r="B178" s="5"/>
      <c r="D178" s="5"/>
      <c r="E178" s="5"/>
      <c r="F178" s="5"/>
      <c r="G178" s="5"/>
      <c r="H178" s="5"/>
      <c r="I178" s="85"/>
      <c r="J178" s="5"/>
      <c r="K178" s="5"/>
    </row>
    <row r="179" spans="2:11" x14ac:dyDescent="0.25">
      <c r="B179" s="5"/>
      <c r="D179" s="5"/>
      <c r="E179" s="5"/>
      <c r="F179" s="5"/>
      <c r="G179" s="5"/>
      <c r="H179" s="5"/>
      <c r="I179" s="85"/>
      <c r="J179" s="5"/>
      <c r="K179" s="5"/>
    </row>
    <row r="180" spans="2:11" x14ac:dyDescent="0.25">
      <c r="B180" s="5"/>
      <c r="D180" s="5"/>
      <c r="E180" s="5"/>
      <c r="F180" s="5"/>
      <c r="G180" s="5"/>
      <c r="H180" s="5"/>
      <c r="I180" s="85"/>
      <c r="J180" s="5"/>
      <c r="K180" s="5"/>
    </row>
    <row r="181" spans="2:11" x14ac:dyDescent="0.25">
      <c r="B181" s="5"/>
      <c r="D181" s="5"/>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sheetData>
  <sheetProtection insertColumns="0" insertRows="0"/>
  <mergeCells count="37">
    <mergeCell ref="A1:P1"/>
    <mergeCell ref="A2:P2"/>
    <mergeCell ref="A3:P3"/>
    <mergeCell ref="A4:D4"/>
    <mergeCell ref="A5:P5"/>
    <mergeCell ref="B86:D87"/>
    <mergeCell ref="D61:I61"/>
    <mergeCell ref="B63:E63"/>
    <mergeCell ref="B64:B70"/>
    <mergeCell ref="B72:E72"/>
    <mergeCell ref="B73:B79"/>
    <mergeCell ref="D38:I38"/>
    <mergeCell ref="D43:I43"/>
    <mergeCell ref="D44:I44"/>
    <mergeCell ref="D45:I45"/>
    <mergeCell ref="D60:I60"/>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B10:D10"/>
    <mergeCell ref="F10:S10"/>
    <mergeCell ref="F11:S11"/>
    <mergeCell ref="E12:R12"/>
    <mergeCell ref="E13:R13"/>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8" r:id="rId1"/>
  </hyperlinks>
  <pageMargins left="0.25" right="0.25" top="0.75" bottom="0.75" header="0.3" footer="0.3"/>
  <pageSetup paperSize="178" orientation="landscape" horizontalDpi="1200" verticalDpi="1200" r:id="rId2"/>
  <ignoredErrors>
    <ignoredError sqref="E21:I21 E28:I28 E35:I35 E42:I42 E49:I49 E57:G57 G52 G53 G54 G55 G56" evalError="1"/>
    <ignoredError sqref="I26" formulaRange="1"/>
  </ignoredError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U197"/>
  <sheetViews>
    <sheetView showGridLines="0" topLeftCell="A128" zoomScale="98" zoomScaleNormal="98" workbookViewId="0">
      <selection activeCell="E130" sqref="E130:E133"/>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141</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85"/>
      <c r="J6" s="5"/>
      <c r="K6" s="5"/>
    </row>
    <row r="7" spans="1:21" ht="15.75" thickBot="1" x14ac:dyDescent="0.3">
      <c r="B7" s="73"/>
      <c r="C7" s="75"/>
      <c r="D7" s="5"/>
      <c r="E7" s="16"/>
      <c r="F7" s="5" t="s">
        <v>462</v>
      </c>
      <c r="G7" s="5"/>
      <c r="H7" s="5"/>
      <c r="I7" s="85"/>
      <c r="J7" s="5"/>
      <c r="K7" s="5"/>
    </row>
    <row r="8" spans="1:21" ht="15.75" thickBot="1" x14ac:dyDescent="0.3">
      <c r="B8" s="168" t="s">
        <v>463</v>
      </c>
      <c r="C8" s="205">
        <v>2021</v>
      </c>
      <c r="D8" s="209">
        <f>IF(E10="NO APLICA","NO APLICA",IF(E11="NO SE REPORTA","SIN INFORMACION",+G122))</f>
        <v>1</v>
      </c>
      <c r="E8" s="206"/>
      <c r="F8" s="5" t="s">
        <v>464</v>
      </c>
      <c r="G8" s="5"/>
      <c r="H8" s="5"/>
      <c r="I8" s="85"/>
      <c r="J8" s="5"/>
      <c r="K8" s="5"/>
    </row>
    <row r="9" spans="1:21" x14ac:dyDescent="0.25">
      <c r="B9" s="351" t="s">
        <v>465</v>
      </c>
      <c r="C9" s="86"/>
      <c r="D9" s="5"/>
      <c r="E9" s="5"/>
      <c r="F9" s="5"/>
      <c r="G9" s="5"/>
      <c r="H9" s="5"/>
      <c r="I9" s="8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1740</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85"/>
      <c r="J14" s="5"/>
      <c r="K14" s="5"/>
    </row>
    <row r="15" spans="1:21" x14ac:dyDescent="0.25">
      <c r="B15" s="1122" t="s">
        <v>470</v>
      </c>
      <c r="C15" s="87"/>
      <c r="D15" s="1104" t="s">
        <v>471</v>
      </c>
      <c r="E15" s="1105"/>
      <c r="F15" s="1105"/>
      <c r="G15" s="1105"/>
      <c r="H15" s="1105"/>
      <c r="I15" s="1106"/>
      <c r="J15" s="5"/>
      <c r="K15" s="5"/>
    </row>
    <row r="16" spans="1:21" x14ac:dyDescent="0.25">
      <c r="B16" s="1123"/>
      <c r="C16" s="90"/>
      <c r="D16" s="1266" t="s">
        <v>1377</v>
      </c>
      <c r="E16" s="1267"/>
      <c r="F16" s="1267"/>
      <c r="G16" s="1267"/>
      <c r="H16" s="1267"/>
      <c r="I16" s="1268"/>
      <c r="J16" s="5"/>
      <c r="K16" s="5"/>
    </row>
    <row r="17" spans="2:11" ht="15.75" thickBot="1" x14ac:dyDescent="0.3">
      <c r="B17" s="1123"/>
      <c r="C17" s="90"/>
      <c r="D17" s="1110"/>
      <c r="E17" s="1111"/>
      <c r="F17" s="1111"/>
      <c r="G17" s="1111"/>
      <c r="H17" s="1111"/>
      <c r="I17" s="1112"/>
      <c r="J17" s="5"/>
      <c r="K17" s="5"/>
    </row>
    <row r="18" spans="2:11" ht="36.75" thickBot="1" x14ac:dyDescent="0.3">
      <c r="B18" s="1123"/>
      <c r="C18" s="92"/>
      <c r="D18" s="42" t="s">
        <v>1378</v>
      </c>
      <c r="E18" s="539">
        <v>79</v>
      </c>
      <c r="F18" s="5"/>
      <c r="G18" s="5"/>
      <c r="H18" s="5"/>
      <c r="I18" s="300"/>
      <c r="J18" s="5"/>
      <c r="K18" s="5"/>
    </row>
    <row r="19" spans="2:11" ht="36.75" thickBot="1" x14ac:dyDescent="0.3">
      <c r="B19" s="1123"/>
      <c r="C19" s="92"/>
      <c r="D19" s="39" t="s">
        <v>1379</v>
      </c>
      <c r="E19" s="539">
        <v>79</v>
      </c>
      <c r="F19" s="5"/>
      <c r="G19" s="5"/>
      <c r="H19" s="5"/>
      <c r="I19" s="300"/>
      <c r="J19" s="5"/>
      <c r="K19" s="5"/>
    </row>
    <row r="20" spans="2:11" ht="15.75" thickBot="1" x14ac:dyDescent="0.3">
      <c r="B20" s="1123"/>
      <c r="C20" s="90"/>
      <c r="D20" s="1134"/>
      <c r="E20" s="1135"/>
      <c r="F20" s="1135"/>
      <c r="G20" s="1135"/>
      <c r="H20" s="1135"/>
      <c r="I20" s="1136"/>
      <c r="J20" s="5"/>
      <c r="K20" s="5"/>
    </row>
    <row r="21" spans="2:11" ht="15.75" thickBot="1" x14ac:dyDescent="0.3">
      <c r="B21" s="1123"/>
      <c r="C21" s="92"/>
      <c r="D21" s="42" t="s">
        <v>601</v>
      </c>
      <c r="E21" s="88" t="s">
        <v>494</v>
      </c>
      <c r="F21" s="88" t="s">
        <v>495</v>
      </c>
      <c r="G21" s="88" t="s">
        <v>496</v>
      </c>
      <c r="H21" s="88" t="s">
        <v>497</v>
      </c>
      <c r="I21" s="88" t="s">
        <v>602</v>
      </c>
      <c r="J21" s="5"/>
      <c r="K21" s="5"/>
    </row>
    <row r="22" spans="2:11" ht="24.75" thickBot="1" x14ac:dyDescent="0.3">
      <c r="B22" s="1123"/>
      <c r="C22" s="92"/>
      <c r="D22" s="39" t="s">
        <v>1380</v>
      </c>
      <c r="E22" s="547">
        <v>79</v>
      </c>
      <c r="F22" s="547">
        <v>94</v>
      </c>
      <c r="G22" s="143"/>
      <c r="H22" s="143"/>
      <c r="I22" s="301">
        <f>SUM(E22:H22)</f>
        <v>173</v>
      </c>
      <c r="J22" s="5"/>
      <c r="K22" s="5"/>
    </row>
    <row r="23" spans="2:11" ht="24.75" thickBot="1" x14ac:dyDescent="0.3">
      <c r="B23" s="1123"/>
      <c r="C23" s="92"/>
      <c r="D23" s="39" t="s">
        <v>1381</v>
      </c>
      <c r="E23" s="547">
        <v>79</v>
      </c>
      <c r="F23" s="547">
        <v>94</v>
      </c>
      <c r="G23" s="143"/>
      <c r="H23" s="143"/>
      <c r="I23" s="301">
        <f>SUM(E23:H23)</f>
        <v>173</v>
      </c>
      <c r="J23" s="5"/>
      <c r="K23" s="5"/>
    </row>
    <row r="24" spans="2:11" ht="24.75" thickBot="1" x14ac:dyDescent="0.3">
      <c r="B24" s="1123"/>
      <c r="C24" s="92"/>
      <c r="D24" s="39" t="s">
        <v>1382</v>
      </c>
      <c r="E24" s="182">
        <f>+E23/E22</f>
        <v>1</v>
      </c>
      <c r="F24" s="182">
        <f>+F23/F22</f>
        <v>1</v>
      </c>
      <c r="G24" s="182" t="e">
        <f>+G23/G22</f>
        <v>#DIV/0!</v>
      </c>
      <c r="H24" s="182" t="e">
        <f>+H23/H22</f>
        <v>#DIV/0!</v>
      </c>
      <c r="I24" s="182">
        <f>+I23/I22</f>
        <v>1</v>
      </c>
      <c r="J24" s="5"/>
      <c r="K24" s="5"/>
    </row>
    <row r="25" spans="2:11" x14ac:dyDescent="0.25">
      <c r="B25" s="1123"/>
      <c r="C25" s="90"/>
      <c r="D25" s="1104" t="s">
        <v>1383</v>
      </c>
      <c r="E25" s="1105"/>
      <c r="F25" s="1105"/>
      <c r="G25" s="1105"/>
      <c r="H25" s="1105"/>
      <c r="I25" s="1106"/>
      <c r="J25" s="5"/>
      <c r="K25" s="5"/>
    </row>
    <row r="26" spans="2:11" ht="15.75" thickBot="1" x14ac:dyDescent="0.3">
      <c r="B26" s="1123"/>
      <c r="C26" s="90"/>
      <c r="D26" s="1110"/>
      <c r="E26" s="1111"/>
      <c r="F26" s="1111"/>
      <c r="G26" s="1111"/>
      <c r="H26" s="1111"/>
      <c r="I26" s="1112"/>
      <c r="J26" s="5"/>
      <c r="K26" s="5"/>
    </row>
    <row r="27" spans="2:11" ht="48" x14ac:dyDescent="0.25">
      <c r="B27" s="1123"/>
      <c r="C27" s="92"/>
      <c r="D27" s="1325" t="s">
        <v>1384</v>
      </c>
      <c r="E27" s="1300" t="s">
        <v>1385</v>
      </c>
      <c r="F27" s="1300" t="s">
        <v>1386</v>
      </c>
      <c r="G27" s="1300" t="s">
        <v>1387</v>
      </c>
      <c r="H27" s="553" t="s">
        <v>1388</v>
      </c>
      <c r="I27" s="300"/>
      <c r="J27" s="5"/>
      <c r="K27" s="5"/>
    </row>
    <row r="28" spans="2:11" ht="15.75" thickBot="1" x14ac:dyDescent="0.3">
      <c r="B28" s="1123"/>
      <c r="C28" s="92"/>
      <c r="D28" s="1326"/>
      <c r="E28" s="1301"/>
      <c r="F28" s="1301"/>
      <c r="G28" s="1301"/>
      <c r="H28" s="554" t="s">
        <v>1389</v>
      </c>
      <c r="I28" s="300"/>
      <c r="J28" s="5"/>
      <c r="K28" s="5"/>
    </row>
    <row r="29" spans="2:11" ht="15.75" thickBot="1" x14ac:dyDescent="0.3">
      <c r="B29" s="1123"/>
      <c r="C29" s="92"/>
      <c r="D29" s="29" t="s">
        <v>1783</v>
      </c>
      <c r="E29" s="547">
        <v>82</v>
      </c>
      <c r="F29" s="547">
        <v>82</v>
      </c>
      <c r="G29" s="547">
        <v>82</v>
      </c>
      <c r="H29" s="547">
        <v>82</v>
      </c>
      <c r="I29" s="300"/>
      <c r="J29" s="5"/>
      <c r="K29" s="5"/>
    </row>
    <row r="30" spans="2:11" ht="15.75" thickBot="1" x14ac:dyDescent="0.3">
      <c r="B30" s="1123"/>
      <c r="C30" s="92"/>
      <c r="D30" s="29" t="s">
        <v>1784</v>
      </c>
      <c r="E30" s="547">
        <v>2</v>
      </c>
      <c r="F30" s="547">
        <v>2</v>
      </c>
      <c r="G30" s="547">
        <v>2</v>
      </c>
      <c r="H30" s="547">
        <v>2</v>
      </c>
      <c r="I30" s="300"/>
      <c r="J30" s="5"/>
      <c r="K30" s="5"/>
    </row>
    <row r="31" spans="2:11" ht="15.75" thickBot="1" x14ac:dyDescent="0.3">
      <c r="B31" s="1123"/>
      <c r="C31" s="92"/>
      <c r="D31" s="29" t="s">
        <v>1785</v>
      </c>
      <c r="E31" s="547">
        <v>8</v>
      </c>
      <c r="F31" s="547">
        <v>8</v>
      </c>
      <c r="G31" s="547">
        <v>8</v>
      </c>
      <c r="H31" s="547">
        <v>8</v>
      </c>
      <c r="I31" s="300"/>
      <c r="J31" s="5"/>
      <c r="K31" s="5"/>
    </row>
    <row r="32" spans="2:11" ht="15.75" thickBot="1" x14ac:dyDescent="0.3">
      <c r="B32" s="1123"/>
      <c r="C32" s="92"/>
      <c r="D32" s="29" t="s">
        <v>1786</v>
      </c>
      <c r="E32" s="547">
        <v>1</v>
      </c>
      <c r="F32" s="547">
        <v>1</v>
      </c>
      <c r="G32" s="547">
        <v>1</v>
      </c>
      <c r="H32" s="547">
        <v>1</v>
      </c>
      <c r="I32" s="300"/>
      <c r="J32" s="5"/>
      <c r="K32" s="5"/>
    </row>
    <row r="33" spans="2:11" ht="15.75" thickBot="1" x14ac:dyDescent="0.3">
      <c r="B33" s="1123"/>
      <c r="C33" s="92"/>
      <c r="D33" s="29" t="s">
        <v>1787</v>
      </c>
      <c r="E33" s="547">
        <v>1</v>
      </c>
      <c r="F33" s="547">
        <v>1</v>
      </c>
      <c r="G33" s="547">
        <v>1</v>
      </c>
      <c r="H33" s="547">
        <v>1</v>
      </c>
      <c r="I33" s="300"/>
      <c r="J33" s="5"/>
      <c r="K33" s="5"/>
    </row>
    <row r="34" spans="2:11" ht="15.75" thickBot="1" x14ac:dyDescent="0.3">
      <c r="B34" s="1123"/>
      <c r="C34" s="92"/>
      <c r="D34" s="29"/>
      <c r="E34" s="143"/>
      <c r="F34" s="143"/>
      <c r="G34" s="143"/>
      <c r="H34" s="143"/>
      <c r="I34" s="300"/>
      <c r="J34" s="5"/>
      <c r="K34" s="5"/>
    </row>
    <row r="35" spans="2:11" ht="15.75" thickBot="1" x14ac:dyDescent="0.3">
      <c r="B35" s="1123"/>
      <c r="C35" s="92"/>
      <c r="D35" s="29"/>
      <c r="E35" s="143"/>
      <c r="F35" s="143"/>
      <c r="G35" s="143"/>
      <c r="H35" s="143"/>
      <c r="I35" s="300"/>
      <c r="J35" s="5"/>
      <c r="K35" s="5"/>
    </row>
    <row r="36" spans="2:11" ht="15.75" thickBot="1" x14ac:dyDescent="0.3">
      <c r="B36" s="1123"/>
      <c r="C36" s="92"/>
      <c r="D36" s="29"/>
      <c r="E36" s="143"/>
      <c r="F36" s="143"/>
      <c r="G36" s="143"/>
      <c r="H36" s="143"/>
      <c r="I36" s="300"/>
      <c r="J36" s="5"/>
      <c r="K36" s="5"/>
    </row>
    <row r="37" spans="2:11" ht="15.75" thickBot="1" x14ac:dyDescent="0.3">
      <c r="B37" s="1123"/>
      <c r="C37" s="92"/>
      <c r="D37" s="29"/>
      <c r="E37" s="143"/>
      <c r="F37" s="143"/>
      <c r="G37" s="143"/>
      <c r="H37" s="143"/>
      <c r="I37" s="300"/>
      <c r="J37" s="5"/>
      <c r="K37" s="5"/>
    </row>
    <row r="38" spans="2:11" ht="15.75" thickBot="1" x14ac:dyDescent="0.3">
      <c r="B38" s="1123"/>
      <c r="C38" s="92"/>
      <c r="D38" s="29"/>
      <c r="E38" s="143"/>
      <c r="F38" s="143"/>
      <c r="G38" s="143"/>
      <c r="H38" s="143"/>
      <c r="I38" s="300"/>
      <c r="J38" s="5"/>
      <c r="K38" s="5"/>
    </row>
    <row r="39" spans="2:11" ht="15.75" thickBot="1" x14ac:dyDescent="0.3">
      <c r="B39" s="1123"/>
      <c r="C39" s="92"/>
      <c r="D39" s="29"/>
      <c r="E39" s="143"/>
      <c r="F39" s="143"/>
      <c r="G39" s="143"/>
      <c r="H39" s="143"/>
      <c r="I39" s="300"/>
      <c r="J39" s="5"/>
      <c r="K39" s="5"/>
    </row>
    <row r="40" spans="2:11" ht="15.75" thickBot="1" x14ac:dyDescent="0.3">
      <c r="B40" s="1123"/>
      <c r="C40" s="92"/>
      <c r="D40" s="29"/>
      <c r="E40" s="143"/>
      <c r="F40" s="143"/>
      <c r="G40" s="143"/>
      <c r="H40" s="143"/>
      <c r="I40" s="300"/>
      <c r="J40" s="5"/>
      <c r="K40" s="5"/>
    </row>
    <row r="41" spans="2:11" ht="15.75" thickBot="1" x14ac:dyDescent="0.3">
      <c r="B41" s="1123"/>
      <c r="C41" s="92"/>
      <c r="D41" s="39" t="s">
        <v>602</v>
      </c>
      <c r="E41" s="302">
        <f>SUM(E29:E40)</f>
        <v>94</v>
      </c>
      <c r="F41" s="302">
        <f>SUM(F29:F40)</f>
        <v>94</v>
      </c>
      <c r="G41" s="302">
        <f>SUM(G29:G40)</f>
        <v>94</v>
      </c>
      <c r="H41" s="302">
        <f>SUM(H29:H40)</f>
        <v>94</v>
      </c>
      <c r="I41" s="300"/>
      <c r="J41" s="5"/>
      <c r="K41" s="5"/>
    </row>
    <row r="42" spans="2:11" x14ac:dyDescent="0.25">
      <c r="B42" s="1123"/>
      <c r="C42" s="90"/>
      <c r="D42" s="1110"/>
      <c r="E42" s="1111"/>
      <c r="F42" s="1111"/>
      <c r="G42" s="1111"/>
      <c r="H42" s="1111"/>
      <c r="I42" s="1112"/>
      <c r="J42" s="5"/>
      <c r="K42" s="5"/>
    </row>
    <row r="43" spans="2:11" x14ac:dyDescent="0.25">
      <c r="B43" s="1123"/>
      <c r="C43" s="90"/>
      <c r="D43" s="1266" t="s">
        <v>1390</v>
      </c>
      <c r="E43" s="1267"/>
      <c r="F43" s="1267"/>
      <c r="G43" s="1267"/>
      <c r="H43" s="1267"/>
      <c r="I43" s="1268"/>
      <c r="J43" s="5"/>
      <c r="K43" s="5"/>
    </row>
    <row r="44" spans="2:11" ht="15.75" thickBot="1" x14ac:dyDescent="0.3">
      <c r="B44" s="1123"/>
      <c r="C44" s="90"/>
      <c r="D44" s="1110"/>
      <c r="E44" s="1111"/>
      <c r="F44" s="1111"/>
      <c r="G44" s="1111"/>
      <c r="H44" s="1111"/>
      <c r="I44" s="1112"/>
      <c r="J44" s="5"/>
      <c r="K44" s="5"/>
    </row>
    <row r="45" spans="2:11" ht="15.75" thickBot="1" x14ac:dyDescent="0.3">
      <c r="B45" s="1123"/>
      <c r="C45" s="92"/>
      <c r="D45" s="42" t="s">
        <v>601</v>
      </c>
      <c r="E45" s="88" t="s">
        <v>1391</v>
      </c>
      <c r="F45" s="5"/>
      <c r="G45" s="5"/>
      <c r="H45" s="5"/>
      <c r="I45" s="300"/>
      <c r="J45" s="5"/>
      <c r="K45" s="5"/>
    </row>
    <row r="46" spans="2:11" ht="15.75" thickBot="1" x14ac:dyDescent="0.3">
      <c r="B46" s="1123"/>
      <c r="C46" s="92"/>
      <c r="D46" s="39" t="s">
        <v>1392</v>
      </c>
      <c r="E46" s="539">
        <v>4844</v>
      </c>
      <c r="F46" s="5"/>
      <c r="G46" s="5"/>
      <c r="H46" s="5"/>
      <c r="I46" s="300"/>
      <c r="J46" s="5"/>
      <c r="K46" s="5"/>
    </row>
    <row r="47" spans="2:11" ht="24.75" thickBot="1" x14ac:dyDescent="0.3">
      <c r="B47" s="1123"/>
      <c r="C47" s="92"/>
      <c r="D47" s="39" t="s">
        <v>2510</v>
      </c>
      <c r="E47" s="539">
        <v>6673</v>
      </c>
      <c r="F47" s="5"/>
      <c r="G47" s="5"/>
      <c r="H47" s="5"/>
      <c r="I47" s="300"/>
      <c r="J47" s="5"/>
      <c r="K47" s="5"/>
    </row>
    <row r="48" spans="2:11" ht="24.75" thickBot="1" x14ac:dyDescent="0.3">
      <c r="B48" s="1123"/>
      <c r="C48" s="92"/>
      <c r="D48" s="39" t="s">
        <v>2511</v>
      </c>
      <c r="E48" s="539">
        <v>6673</v>
      </c>
      <c r="F48" s="5"/>
      <c r="G48" s="5"/>
      <c r="H48" s="5"/>
      <c r="I48" s="300"/>
      <c r="J48" s="5"/>
      <c r="K48" s="5"/>
    </row>
    <row r="49" spans="2:11" x14ac:dyDescent="0.25">
      <c r="B49" s="1123"/>
      <c r="C49" s="90"/>
      <c r="D49" s="1110"/>
      <c r="E49" s="1111"/>
      <c r="F49" s="1111"/>
      <c r="G49" s="1111"/>
      <c r="H49" s="1111"/>
      <c r="I49" s="1112"/>
      <c r="J49" s="5"/>
      <c r="K49" s="5"/>
    </row>
    <row r="50" spans="2:11" x14ac:dyDescent="0.25">
      <c r="B50" s="1123"/>
      <c r="C50" s="90"/>
      <c r="D50" s="1110" t="s">
        <v>1393</v>
      </c>
      <c r="E50" s="1111"/>
      <c r="F50" s="1111"/>
      <c r="G50" s="1111"/>
      <c r="H50" s="1111"/>
      <c r="I50" s="1112"/>
      <c r="J50" s="5"/>
      <c r="K50" s="5"/>
    </row>
    <row r="51" spans="2:11" ht="15.75" thickBot="1" x14ac:dyDescent="0.3">
      <c r="B51" s="1123"/>
      <c r="C51" s="90"/>
      <c r="D51" s="1134"/>
      <c r="E51" s="1135"/>
      <c r="F51" s="1135"/>
      <c r="G51" s="1135"/>
      <c r="H51" s="1135"/>
      <c r="I51" s="1136"/>
      <c r="J51" s="5"/>
      <c r="K51" s="5"/>
    </row>
    <row r="52" spans="2:11" ht="15.75" thickBot="1" x14ac:dyDescent="0.3">
      <c r="B52" s="1123"/>
      <c r="C52" s="92"/>
      <c r="D52" s="42" t="s">
        <v>601</v>
      </c>
      <c r="E52" s="88" t="s">
        <v>494</v>
      </c>
      <c r="F52" s="88" t="s">
        <v>495</v>
      </c>
      <c r="G52" s="88" t="s">
        <v>496</v>
      </c>
      <c r="H52" s="88" t="s">
        <v>497</v>
      </c>
      <c r="I52" s="88" t="s">
        <v>602</v>
      </c>
      <c r="J52" s="5"/>
      <c r="K52" s="5"/>
    </row>
    <row r="53" spans="2:11" ht="24.75" thickBot="1" x14ac:dyDescent="0.3">
      <c r="B53" s="1123"/>
      <c r="C53" s="92"/>
      <c r="D53" s="39" t="s">
        <v>1394</v>
      </c>
      <c r="E53" s="539">
        <v>1538</v>
      </c>
      <c r="F53" s="539">
        <v>4480</v>
      </c>
      <c r="G53" s="143"/>
      <c r="H53" s="143"/>
      <c r="I53" s="302">
        <f>SUM(E53:H53)</f>
        <v>6018</v>
      </c>
      <c r="J53" s="5"/>
      <c r="K53" s="5"/>
    </row>
    <row r="54" spans="2:11" ht="24.75" thickBot="1" x14ac:dyDescent="0.3">
      <c r="B54" s="1123"/>
      <c r="C54" s="92"/>
      <c r="D54" s="39" t="s">
        <v>1395</v>
      </c>
      <c r="E54" s="539">
        <v>1538</v>
      </c>
      <c r="F54" s="539">
        <v>4480</v>
      </c>
      <c r="G54" s="143"/>
      <c r="H54" s="143"/>
      <c r="I54" s="302">
        <f>SUM(E54:H54)</f>
        <v>6018</v>
      </c>
      <c r="J54" s="5"/>
      <c r="K54" s="5"/>
    </row>
    <row r="55" spans="2:11" ht="24.75" thickBot="1" x14ac:dyDescent="0.3">
      <c r="B55" s="1123"/>
      <c r="C55" s="92"/>
      <c r="D55" s="39" t="s">
        <v>1396</v>
      </c>
      <c r="E55" s="182">
        <f>+E54/E53</f>
        <v>1</v>
      </c>
      <c r="F55" s="182">
        <f>+F54/F53</f>
        <v>1</v>
      </c>
      <c r="G55" s="182" t="e">
        <f>+G54/G53</f>
        <v>#DIV/0!</v>
      </c>
      <c r="H55" s="182" t="e">
        <f>+H54/H53</f>
        <v>#DIV/0!</v>
      </c>
      <c r="I55" s="182">
        <f>+I54/I53</f>
        <v>1</v>
      </c>
      <c r="J55" s="5"/>
      <c r="K55" s="5"/>
    </row>
    <row r="56" spans="2:11" x14ac:dyDescent="0.25">
      <c r="B56" s="1123"/>
      <c r="C56" s="90"/>
      <c r="D56" s="1104"/>
      <c r="E56" s="1105"/>
      <c r="F56" s="1105"/>
      <c r="G56" s="1105"/>
      <c r="H56" s="1105"/>
      <c r="I56" s="1106"/>
      <c r="J56" s="5"/>
      <c r="K56" s="5"/>
    </row>
    <row r="57" spans="2:11" x14ac:dyDescent="0.25">
      <c r="B57" s="1123"/>
      <c r="C57" s="90"/>
      <c r="D57" s="1110" t="s">
        <v>1397</v>
      </c>
      <c r="E57" s="1111"/>
      <c r="F57" s="1111"/>
      <c r="G57" s="1111"/>
      <c r="H57" s="1111"/>
      <c r="I57" s="1112"/>
      <c r="J57" s="5"/>
      <c r="K57" s="5"/>
    </row>
    <row r="58" spans="2:11" ht="15.75" thickBot="1" x14ac:dyDescent="0.3">
      <c r="B58" s="1123"/>
      <c r="C58" s="90"/>
      <c r="D58" s="1134"/>
      <c r="E58" s="1135"/>
      <c r="F58" s="1135"/>
      <c r="G58" s="1135"/>
      <c r="H58" s="1135"/>
      <c r="I58" s="1136"/>
      <c r="J58" s="5"/>
      <c r="K58" s="5"/>
    </row>
    <row r="59" spans="2:11" ht="15.75" thickBot="1" x14ac:dyDescent="0.3">
      <c r="B59" s="1123"/>
      <c r="C59" s="92"/>
      <c r="D59" s="42" t="s">
        <v>601</v>
      </c>
      <c r="E59" s="88" t="s">
        <v>494</v>
      </c>
      <c r="F59" s="88" t="s">
        <v>495</v>
      </c>
      <c r="G59" s="88" t="s">
        <v>496</v>
      </c>
      <c r="H59" s="88" t="s">
        <v>497</v>
      </c>
      <c r="I59" s="88" t="s">
        <v>602</v>
      </c>
      <c r="J59" s="5"/>
      <c r="K59" s="5"/>
    </row>
    <row r="60" spans="2:11" ht="24.75" thickBot="1" x14ac:dyDescent="0.3">
      <c r="B60" s="1123"/>
      <c r="C60" s="92"/>
      <c r="D60" s="39" t="s">
        <v>1398</v>
      </c>
      <c r="E60" s="539">
        <v>62</v>
      </c>
      <c r="F60" s="539">
        <v>63</v>
      </c>
      <c r="G60" s="143"/>
      <c r="H60" s="143"/>
      <c r="I60" s="561">
        <f>SUM(E60:H60)</f>
        <v>125</v>
      </c>
      <c r="J60" s="5"/>
      <c r="K60" s="5"/>
    </row>
    <row r="61" spans="2:11" ht="24.75" thickBot="1" x14ac:dyDescent="0.3">
      <c r="B61" s="1123"/>
      <c r="C61" s="92"/>
      <c r="D61" s="39" t="s">
        <v>1399</v>
      </c>
      <c r="E61" s="539">
        <v>62</v>
      </c>
      <c r="F61" s="539">
        <v>63</v>
      </c>
      <c r="G61" s="143"/>
      <c r="H61" s="143"/>
      <c r="I61" s="561">
        <f>SUM(E61:H61)</f>
        <v>125</v>
      </c>
      <c r="J61" s="5"/>
      <c r="K61" s="5"/>
    </row>
    <row r="62" spans="2:11" ht="24.75" thickBot="1" x14ac:dyDescent="0.3">
      <c r="B62" s="1123"/>
      <c r="C62" s="92"/>
      <c r="D62" s="39" t="s">
        <v>1400</v>
      </c>
      <c r="E62" s="182">
        <f>+E61/E60</f>
        <v>1</v>
      </c>
      <c r="F62" s="182">
        <f>+F61/F60</f>
        <v>1</v>
      </c>
      <c r="G62" s="182" t="e">
        <f>+G61/G60</f>
        <v>#DIV/0!</v>
      </c>
      <c r="H62" s="182" t="e">
        <f>+H61/H60</f>
        <v>#DIV/0!</v>
      </c>
      <c r="I62" s="182">
        <f>+I61/I60</f>
        <v>1</v>
      </c>
      <c r="J62" s="5"/>
      <c r="K62" s="5"/>
    </row>
    <row r="63" spans="2:11" x14ac:dyDescent="0.25">
      <c r="B63" s="1123"/>
      <c r="C63" s="90"/>
      <c r="D63" s="1104"/>
      <c r="E63" s="1105"/>
      <c r="F63" s="1105"/>
      <c r="G63" s="1105"/>
      <c r="H63" s="1105"/>
      <c r="I63" s="1106"/>
      <c r="J63" s="5"/>
      <c r="K63" s="5"/>
    </row>
    <row r="64" spans="2:11" x14ac:dyDescent="0.25">
      <c r="B64" s="1123"/>
      <c r="C64" s="90"/>
      <c r="D64" s="1266" t="s">
        <v>1401</v>
      </c>
      <c r="E64" s="1267"/>
      <c r="F64" s="1267"/>
      <c r="G64" s="1267"/>
      <c r="H64" s="1267"/>
      <c r="I64" s="1268"/>
      <c r="J64" s="5"/>
      <c r="K64" s="5"/>
    </row>
    <row r="65" spans="2:11" ht="15.75" thickBot="1" x14ac:dyDescent="0.3">
      <c r="B65" s="1123"/>
      <c r="C65" s="90"/>
      <c r="D65" s="1110"/>
      <c r="E65" s="1111"/>
      <c r="F65" s="1111"/>
      <c r="G65" s="1111"/>
      <c r="H65" s="1111"/>
      <c r="I65" s="1112"/>
      <c r="J65" s="5"/>
      <c r="K65" s="5"/>
    </row>
    <row r="66" spans="2:11" ht="15.75" thickBot="1" x14ac:dyDescent="0.3">
      <c r="B66" s="1123"/>
      <c r="C66" s="92"/>
      <c r="D66" s="42" t="s">
        <v>601</v>
      </c>
      <c r="E66" s="88" t="s">
        <v>1391</v>
      </c>
      <c r="F66" s="5"/>
      <c r="G66" s="5"/>
      <c r="H66" s="5"/>
      <c r="I66" s="300"/>
      <c r="J66" s="5"/>
      <c r="K66" s="5"/>
    </row>
    <row r="67" spans="2:11" ht="24.75" thickBot="1" x14ac:dyDescent="0.3">
      <c r="B67" s="1123"/>
      <c r="C67" s="92"/>
      <c r="D67" s="39" t="s">
        <v>2512</v>
      </c>
      <c r="E67" s="539">
        <v>142</v>
      </c>
      <c r="F67" s="5"/>
      <c r="G67" s="5"/>
      <c r="H67" s="5"/>
      <c r="I67" s="300"/>
      <c r="J67" s="5"/>
      <c r="K67" s="5"/>
    </row>
    <row r="68" spans="2:11" ht="24.75" thickBot="1" x14ac:dyDescent="0.3">
      <c r="B68" s="1123"/>
      <c r="C68" s="92"/>
      <c r="D68" s="39" t="s">
        <v>2513</v>
      </c>
      <c r="E68" s="539">
        <v>142</v>
      </c>
      <c r="F68" s="5"/>
      <c r="G68" s="5"/>
      <c r="H68" s="5"/>
      <c r="I68" s="300"/>
      <c r="J68" s="5"/>
      <c r="K68" s="5"/>
    </row>
    <row r="69" spans="2:11" ht="24.75" thickBot="1" x14ac:dyDescent="0.3">
      <c r="B69" s="1123"/>
      <c r="C69" s="92"/>
      <c r="D69" s="39" t="s">
        <v>2514</v>
      </c>
      <c r="E69" s="539">
        <v>142</v>
      </c>
      <c r="F69" s="5"/>
      <c r="G69" s="5"/>
      <c r="H69" s="5"/>
      <c r="I69" s="300"/>
      <c r="J69" s="5"/>
      <c r="K69" s="5"/>
    </row>
    <row r="70" spans="2:11" x14ac:dyDescent="0.25">
      <c r="B70" s="1123"/>
      <c r="C70" s="90"/>
      <c r="D70" s="1110"/>
      <c r="E70" s="1111"/>
      <c r="F70" s="1111"/>
      <c r="G70" s="1111"/>
      <c r="H70" s="1111"/>
      <c r="I70" s="1112"/>
      <c r="J70" s="5"/>
      <c r="K70" s="5"/>
    </row>
    <row r="71" spans="2:11" x14ac:dyDescent="0.25">
      <c r="B71" s="1123"/>
      <c r="C71" s="90"/>
      <c r="D71" s="1110" t="s">
        <v>1402</v>
      </c>
      <c r="E71" s="1111"/>
      <c r="F71" s="1111"/>
      <c r="G71" s="1111"/>
      <c r="H71" s="1111"/>
      <c r="I71" s="1112"/>
      <c r="J71" s="5"/>
      <c r="K71" s="5"/>
    </row>
    <row r="72" spans="2:11" ht="15.75" thickBot="1" x14ac:dyDescent="0.3">
      <c r="B72" s="1123"/>
      <c r="C72" s="90"/>
      <c r="D72" s="1134"/>
      <c r="E72" s="1135"/>
      <c r="F72" s="1135"/>
      <c r="G72" s="1135"/>
      <c r="H72" s="1135"/>
      <c r="I72" s="1136"/>
      <c r="J72" s="5"/>
      <c r="K72" s="5"/>
    </row>
    <row r="73" spans="2:11" ht="15.75" thickBot="1" x14ac:dyDescent="0.3">
      <c r="B73" s="1123"/>
      <c r="C73" s="92"/>
      <c r="D73" s="42" t="s">
        <v>601</v>
      </c>
      <c r="E73" s="552" t="s">
        <v>494</v>
      </c>
      <c r="F73" s="552" t="s">
        <v>495</v>
      </c>
      <c r="G73" s="552" t="s">
        <v>496</v>
      </c>
      <c r="H73" s="552" t="s">
        <v>497</v>
      </c>
      <c r="I73" s="88" t="s">
        <v>602</v>
      </c>
      <c r="J73" s="5"/>
      <c r="K73" s="5"/>
    </row>
    <row r="74" spans="2:11" ht="36.75" thickBot="1" x14ac:dyDescent="0.3">
      <c r="B74" s="1123"/>
      <c r="C74" s="92"/>
      <c r="D74" s="39" t="s">
        <v>1403</v>
      </c>
      <c r="E74" s="539">
        <v>52</v>
      </c>
      <c r="F74" s="539">
        <v>142</v>
      </c>
      <c r="G74" s="539"/>
      <c r="H74" s="539"/>
      <c r="I74" s="561">
        <f>SUM(E74:H74)</f>
        <v>194</v>
      </c>
      <c r="J74" s="5"/>
      <c r="K74" s="5"/>
    </row>
    <row r="75" spans="2:11" ht="24.75" thickBot="1" x14ac:dyDescent="0.3">
      <c r="B75" s="1123"/>
      <c r="C75" s="92"/>
      <c r="D75" s="39" t="s">
        <v>1404</v>
      </c>
      <c r="E75" s="539">
        <v>52</v>
      </c>
      <c r="F75" s="539">
        <v>142</v>
      </c>
      <c r="G75" s="539"/>
      <c r="H75" s="539"/>
      <c r="I75" s="561">
        <f>SUM(E75:H75)</f>
        <v>194</v>
      </c>
      <c r="J75" s="5"/>
      <c r="K75" s="5"/>
    </row>
    <row r="76" spans="2:11" ht="24.75" thickBot="1" x14ac:dyDescent="0.3">
      <c r="B76" s="1123"/>
      <c r="C76" s="92"/>
      <c r="D76" s="39" t="s">
        <v>1405</v>
      </c>
      <c r="E76" s="182">
        <f>+E75/E74</f>
        <v>1</v>
      </c>
      <c r="F76" s="182">
        <f>+F75/F74</f>
        <v>1</v>
      </c>
      <c r="G76" s="182" t="e">
        <f>+G75/G74</f>
        <v>#DIV/0!</v>
      </c>
      <c r="H76" s="182" t="e">
        <f>+H75/H74</f>
        <v>#DIV/0!</v>
      </c>
      <c r="I76" s="182">
        <f>+I75/I74</f>
        <v>1</v>
      </c>
      <c r="J76" s="5"/>
      <c r="K76" s="5"/>
    </row>
    <row r="77" spans="2:11" ht="15.75" thickBot="1" x14ac:dyDescent="0.3">
      <c r="B77" s="1123"/>
      <c r="C77" s="99"/>
      <c r="D77" s="128"/>
      <c r="E77" s="303"/>
      <c r="F77" s="303"/>
      <c r="G77" s="303"/>
      <c r="H77" s="303"/>
      <c r="I77" s="304"/>
      <c r="J77" s="5"/>
      <c r="K77" s="5"/>
    </row>
    <row r="78" spans="2:11" x14ac:dyDescent="0.25">
      <c r="B78" s="1123"/>
      <c r="C78" s="90"/>
      <c r="D78" s="1327" t="s">
        <v>1406</v>
      </c>
      <c r="E78" s="1328"/>
      <c r="F78" s="1328"/>
      <c r="G78" s="1328"/>
      <c r="H78" s="1328"/>
      <c r="I78" s="1329"/>
      <c r="J78" s="5"/>
      <c r="K78" s="5"/>
    </row>
    <row r="79" spans="2:11" ht="15.75" thickBot="1" x14ac:dyDescent="0.3">
      <c r="B79" s="1123"/>
      <c r="C79" s="90"/>
      <c r="D79" s="1134"/>
      <c r="E79" s="1135"/>
      <c r="F79" s="1135"/>
      <c r="G79" s="1135"/>
      <c r="H79" s="1135"/>
      <c r="I79" s="1136"/>
      <c r="J79" s="5"/>
      <c r="K79" s="5"/>
    </row>
    <row r="80" spans="2:11" ht="15.75" thickBot="1" x14ac:dyDescent="0.3">
      <c r="B80" s="1123"/>
      <c r="C80" s="92"/>
      <c r="D80" s="42" t="s">
        <v>601</v>
      </c>
      <c r="E80" s="88" t="s">
        <v>494</v>
      </c>
      <c r="F80" s="88" t="s">
        <v>495</v>
      </c>
      <c r="G80" s="88" t="s">
        <v>496</v>
      </c>
      <c r="H80" s="88" t="s">
        <v>497</v>
      </c>
      <c r="I80" s="88" t="s">
        <v>602</v>
      </c>
      <c r="J80" s="5"/>
      <c r="K80" s="5"/>
    </row>
    <row r="81" spans="2:11" ht="24.75" thickBot="1" x14ac:dyDescent="0.3">
      <c r="B81" s="1123"/>
      <c r="C81" s="92"/>
      <c r="D81" s="39" t="s">
        <v>1407</v>
      </c>
      <c r="E81" s="539">
        <v>3</v>
      </c>
      <c r="F81" s="539">
        <v>3</v>
      </c>
      <c r="G81" s="539"/>
      <c r="H81" s="143"/>
      <c r="I81" s="561">
        <f>SUM(E81:H81)</f>
        <v>6</v>
      </c>
      <c r="J81" s="5"/>
      <c r="K81" s="5"/>
    </row>
    <row r="82" spans="2:11" ht="24.75" thickBot="1" x14ac:dyDescent="0.3">
      <c r="B82" s="1123"/>
      <c r="C82" s="92"/>
      <c r="D82" s="39" t="s">
        <v>1408</v>
      </c>
      <c r="E82" s="539">
        <v>3</v>
      </c>
      <c r="F82" s="539">
        <v>3</v>
      </c>
      <c r="G82" s="539"/>
      <c r="H82" s="143"/>
      <c r="I82" s="561">
        <f>SUM(E82:H82)</f>
        <v>6</v>
      </c>
      <c r="J82" s="5"/>
      <c r="K82" s="5"/>
    </row>
    <row r="83" spans="2:11" ht="24.75" thickBot="1" x14ac:dyDescent="0.3">
      <c r="B83" s="1123"/>
      <c r="C83" s="92"/>
      <c r="D83" s="39" t="s">
        <v>1409</v>
      </c>
      <c r="E83" s="182">
        <f>+E82/E81</f>
        <v>1</v>
      </c>
      <c r="F83" s="182">
        <f>+F82/F81</f>
        <v>1</v>
      </c>
      <c r="G83" s="182" t="e">
        <f>+G82/G81</f>
        <v>#DIV/0!</v>
      </c>
      <c r="H83" s="182" t="e">
        <f>+H82/H81</f>
        <v>#DIV/0!</v>
      </c>
      <c r="I83" s="182">
        <f>+I82/I81</f>
        <v>1</v>
      </c>
      <c r="J83" s="5"/>
      <c r="K83" s="5"/>
    </row>
    <row r="84" spans="2:11" x14ac:dyDescent="0.25">
      <c r="B84" s="1123"/>
      <c r="C84" s="90"/>
      <c r="D84" s="1104"/>
      <c r="E84" s="1105"/>
      <c r="F84" s="1105"/>
      <c r="G84" s="1105"/>
      <c r="H84" s="1105"/>
      <c r="I84" s="1106"/>
      <c r="J84" s="5"/>
      <c r="K84" s="5"/>
    </row>
    <row r="85" spans="2:11" ht="15.75" thickBot="1" x14ac:dyDescent="0.3">
      <c r="B85" s="1123"/>
      <c r="C85" s="90"/>
      <c r="D85" s="1266" t="s">
        <v>1410</v>
      </c>
      <c r="E85" s="1267"/>
      <c r="F85" s="1267"/>
      <c r="G85" s="1267"/>
      <c r="H85" s="1267"/>
      <c r="I85" s="1268"/>
      <c r="J85" s="5"/>
      <c r="K85" s="5"/>
    </row>
    <row r="86" spans="2:11" ht="15.75" thickBot="1" x14ac:dyDescent="0.3">
      <c r="B86" s="1123"/>
      <c r="C86" s="92"/>
      <c r="D86" s="42" t="s">
        <v>601</v>
      </c>
      <c r="E86" s="552" t="s">
        <v>1391</v>
      </c>
      <c r="F86" s="5"/>
      <c r="G86" s="5"/>
      <c r="H86" s="5"/>
      <c r="I86" s="300"/>
      <c r="J86" s="5"/>
      <c r="K86" s="5"/>
    </row>
    <row r="87" spans="2:11" ht="24.75" thickBot="1" x14ac:dyDescent="0.3">
      <c r="B87" s="1123"/>
      <c r="C87" s="92"/>
      <c r="D87" s="39" t="s">
        <v>2515</v>
      </c>
      <c r="E87" s="539">
        <v>879</v>
      </c>
      <c r="F87" s="5"/>
      <c r="G87" s="5"/>
      <c r="H87" s="5"/>
      <c r="I87" s="300"/>
      <c r="J87" s="5"/>
      <c r="K87" s="5"/>
    </row>
    <row r="88" spans="2:11" ht="24.75" thickBot="1" x14ac:dyDescent="0.3">
      <c r="B88" s="1123"/>
      <c r="C88" s="92"/>
      <c r="D88" s="39" t="s">
        <v>2516</v>
      </c>
      <c r="E88" s="539">
        <v>879</v>
      </c>
      <c r="F88" s="5"/>
      <c r="G88" s="5"/>
      <c r="H88" s="5"/>
      <c r="I88" s="300"/>
      <c r="J88" s="5"/>
      <c r="K88" s="5"/>
    </row>
    <row r="89" spans="2:11" x14ac:dyDescent="0.25">
      <c r="B89" s="1123"/>
      <c r="C89" s="90"/>
      <c r="D89" s="1110"/>
      <c r="E89" s="1111"/>
      <c r="F89" s="1111"/>
      <c r="G89" s="1111"/>
      <c r="H89" s="1111"/>
      <c r="I89" s="1112"/>
      <c r="J89" s="5"/>
      <c r="K89" s="5"/>
    </row>
    <row r="90" spans="2:11" ht="15.75" thickBot="1" x14ac:dyDescent="0.3">
      <c r="B90" s="1123"/>
      <c r="C90" s="90"/>
      <c r="D90" s="1134" t="s">
        <v>1411</v>
      </c>
      <c r="E90" s="1135"/>
      <c r="F90" s="1135"/>
      <c r="G90" s="1135"/>
      <c r="H90" s="1135"/>
      <c r="I90" s="1136"/>
      <c r="J90" s="5"/>
      <c r="K90" s="5"/>
    </row>
    <row r="91" spans="2:11" ht="15.75" thickBot="1" x14ac:dyDescent="0.3">
      <c r="B91" s="1123"/>
      <c r="C91" s="92"/>
      <c r="D91" s="42" t="s">
        <v>601</v>
      </c>
      <c r="E91" s="88" t="s">
        <v>494</v>
      </c>
      <c r="F91" s="88" t="s">
        <v>495</v>
      </c>
      <c r="G91" s="88" t="s">
        <v>496</v>
      </c>
      <c r="H91" s="88" t="s">
        <v>497</v>
      </c>
      <c r="I91" s="88" t="s">
        <v>602</v>
      </c>
      <c r="J91" s="5"/>
      <c r="K91" s="5"/>
    </row>
    <row r="92" spans="2:11" ht="36.75" thickBot="1" x14ac:dyDescent="0.3">
      <c r="B92" s="1123"/>
      <c r="C92" s="92"/>
      <c r="D92" s="39" t="s">
        <v>1412</v>
      </c>
      <c r="E92" s="539">
        <v>820</v>
      </c>
      <c r="F92" s="539">
        <v>879</v>
      </c>
      <c r="G92" s="547"/>
      <c r="H92" s="547"/>
      <c r="I92" s="561">
        <f>SUM(E92:H92)</f>
        <v>1699</v>
      </c>
      <c r="J92" s="5"/>
      <c r="K92" s="5"/>
    </row>
    <row r="93" spans="2:11" ht="24.75" thickBot="1" x14ac:dyDescent="0.3">
      <c r="B93" s="1123"/>
      <c r="C93" s="92"/>
      <c r="D93" s="39" t="s">
        <v>1413</v>
      </c>
      <c r="E93" s="539">
        <v>820</v>
      </c>
      <c r="F93" s="539">
        <v>879</v>
      </c>
      <c r="G93" s="547"/>
      <c r="H93" s="547"/>
      <c r="I93" s="561">
        <f>SUM(E93:H93)</f>
        <v>1699</v>
      </c>
      <c r="J93" s="5"/>
      <c r="K93" s="5"/>
    </row>
    <row r="94" spans="2:11" ht="36.75" thickBot="1" x14ac:dyDescent="0.3">
      <c r="B94" s="1123"/>
      <c r="C94" s="92"/>
      <c r="D94" s="39" t="s">
        <v>1414</v>
      </c>
      <c r="E94" s="530">
        <f>+E93/E92</f>
        <v>1</v>
      </c>
      <c r="F94" s="530">
        <f>+F93/F92</f>
        <v>1</v>
      </c>
      <c r="G94" s="530" t="e">
        <f>+G93/G92</f>
        <v>#DIV/0!</v>
      </c>
      <c r="H94" s="530" t="e">
        <f>+H93/H92</f>
        <v>#DIV/0!</v>
      </c>
      <c r="I94" s="530">
        <f>+I93/I92</f>
        <v>1</v>
      </c>
      <c r="J94" s="5"/>
      <c r="K94" s="5"/>
    </row>
    <row r="95" spans="2:11" x14ac:dyDescent="0.25">
      <c r="B95" s="1123"/>
      <c r="C95" s="90"/>
      <c r="D95" s="1104"/>
      <c r="E95" s="1105"/>
      <c r="F95" s="1105"/>
      <c r="G95" s="1105"/>
      <c r="H95" s="1105"/>
      <c r="I95" s="1106"/>
      <c r="J95" s="5"/>
      <c r="K95" s="5"/>
    </row>
    <row r="96" spans="2:11" x14ac:dyDescent="0.25">
      <c r="B96" s="1123"/>
      <c r="C96" s="90"/>
      <c r="D96" s="1110" t="s">
        <v>1415</v>
      </c>
      <c r="E96" s="1111"/>
      <c r="F96" s="1111"/>
      <c r="G96" s="1111"/>
      <c r="H96" s="1111"/>
      <c r="I96" s="1112"/>
      <c r="J96" s="5"/>
      <c r="K96" s="5"/>
    </row>
    <row r="97" spans="2:11" ht="15.75" thickBot="1" x14ac:dyDescent="0.3">
      <c r="B97" s="1123"/>
      <c r="C97" s="90"/>
      <c r="D97" s="1134"/>
      <c r="E97" s="1135"/>
      <c r="F97" s="1135"/>
      <c r="G97" s="1135"/>
      <c r="H97" s="1135"/>
      <c r="I97" s="1136"/>
      <c r="J97" s="5"/>
      <c r="K97" s="5"/>
    </row>
    <row r="98" spans="2:11" ht="15.75" thickBot="1" x14ac:dyDescent="0.3">
      <c r="B98" s="1123"/>
      <c r="C98" s="92"/>
      <c r="D98" s="42" t="s">
        <v>601</v>
      </c>
      <c r="E98" s="552" t="s">
        <v>494</v>
      </c>
      <c r="F98" s="552" t="s">
        <v>495</v>
      </c>
      <c r="G98" s="552" t="s">
        <v>496</v>
      </c>
      <c r="H98" s="552" t="s">
        <v>497</v>
      </c>
      <c r="I98" s="88" t="s">
        <v>602</v>
      </c>
      <c r="J98" s="5"/>
      <c r="K98" s="5"/>
    </row>
    <row r="99" spans="2:11" ht="24.75" thickBot="1" x14ac:dyDescent="0.3">
      <c r="B99" s="1123"/>
      <c r="C99" s="92"/>
      <c r="D99" s="39" t="s">
        <v>1416</v>
      </c>
      <c r="E99" s="539">
        <v>6791</v>
      </c>
      <c r="F99" s="539">
        <v>8643</v>
      </c>
      <c r="G99" s="539"/>
      <c r="H99" s="539"/>
      <c r="I99" s="562">
        <f>SUM(E99:H99)</f>
        <v>15434</v>
      </c>
      <c r="J99" s="5"/>
      <c r="K99" s="5"/>
    </row>
    <row r="100" spans="2:11" ht="24.75" thickBot="1" x14ac:dyDescent="0.3">
      <c r="B100" s="1123"/>
      <c r="C100" s="92"/>
      <c r="D100" s="39" t="s">
        <v>1417</v>
      </c>
      <c r="E100" s="539">
        <v>6791</v>
      </c>
      <c r="F100" s="539">
        <v>8643</v>
      </c>
      <c r="G100" s="539"/>
      <c r="H100" s="539"/>
      <c r="I100" s="562">
        <f>SUM(E100:H100)</f>
        <v>15434</v>
      </c>
      <c r="J100" s="5"/>
      <c r="K100" s="5"/>
    </row>
    <row r="101" spans="2:11" ht="36.75" thickBot="1" x14ac:dyDescent="0.3">
      <c r="B101" s="1123"/>
      <c r="C101" s="92"/>
      <c r="D101" s="39" t="s">
        <v>1418</v>
      </c>
      <c r="E101" s="530">
        <f>+E100/E99</f>
        <v>1</v>
      </c>
      <c r="F101" s="530">
        <f>+F100/F99</f>
        <v>1</v>
      </c>
      <c r="G101" s="530" t="e">
        <f>+G100/G99</f>
        <v>#DIV/0!</v>
      </c>
      <c r="H101" s="530" t="e">
        <f>+H100/H99</f>
        <v>#DIV/0!</v>
      </c>
      <c r="I101" s="530">
        <f>+I100/I99</f>
        <v>1</v>
      </c>
      <c r="J101" s="5"/>
      <c r="K101" s="5"/>
    </row>
    <row r="102" spans="2:11" x14ac:dyDescent="0.25">
      <c r="B102" s="1123"/>
      <c r="C102" s="90"/>
      <c r="D102" s="1104"/>
      <c r="E102" s="1105"/>
      <c r="F102" s="1105"/>
      <c r="G102" s="1105"/>
      <c r="H102" s="1105"/>
      <c r="I102" s="1106"/>
      <c r="J102" s="5"/>
      <c r="K102" s="5"/>
    </row>
    <row r="103" spans="2:11" x14ac:dyDescent="0.25">
      <c r="B103" s="1123"/>
      <c r="C103" s="90"/>
      <c r="D103" s="1266" t="s">
        <v>1419</v>
      </c>
      <c r="E103" s="1267"/>
      <c r="F103" s="1267"/>
      <c r="G103" s="1267"/>
      <c r="H103" s="1267"/>
      <c r="I103" s="1268"/>
      <c r="J103" s="5"/>
      <c r="K103" s="5"/>
    </row>
    <row r="104" spans="2:11" ht="15.75" thickBot="1" x14ac:dyDescent="0.3">
      <c r="B104" s="1123"/>
      <c r="C104" s="90"/>
      <c r="D104" s="1110"/>
      <c r="E104" s="1111"/>
      <c r="F104" s="1111"/>
      <c r="G104" s="1111"/>
      <c r="H104" s="1111"/>
      <c r="I104" s="1112"/>
      <c r="J104" s="5"/>
      <c r="K104" s="5"/>
    </row>
    <row r="105" spans="2:11" ht="15.75" thickBot="1" x14ac:dyDescent="0.3">
      <c r="B105" s="1123"/>
      <c r="C105" s="92"/>
      <c r="D105" s="42" t="s">
        <v>601</v>
      </c>
      <c r="E105" s="552" t="s">
        <v>1391</v>
      </c>
      <c r="F105" s="5"/>
      <c r="G105" s="5"/>
      <c r="H105" s="5"/>
      <c r="I105" s="300"/>
      <c r="J105" s="5"/>
      <c r="K105" s="5"/>
    </row>
    <row r="106" spans="2:11" ht="24.75" thickBot="1" x14ac:dyDescent="0.3">
      <c r="B106" s="1123"/>
      <c r="C106" s="92"/>
      <c r="D106" s="39" t="s">
        <v>2517</v>
      </c>
      <c r="E106" s="539">
        <v>46</v>
      </c>
      <c r="F106" s="5"/>
      <c r="G106" s="5"/>
      <c r="H106" s="5"/>
      <c r="I106" s="300"/>
      <c r="J106" s="5"/>
      <c r="K106" s="5"/>
    </row>
    <row r="107" spans="2:11" ht="24.75" thickBot="1" x14ac:dyDescent="0.3">
      <c r="B107" s="1123"/>
      <c r="C107" s="92"/>
      <c r="D107" s="39" t="s">
        <v>2518</v>
      </c>
      <c r="E107" s="539">
        <v>46</v>
      </c>
      <c r="F107" s="5"/>
      <c r="G107" s="5"/>
      <c r="H107" s="5"/>
      <c r="I107" s="300"/>
      <c r="J107" s="5"/>
      <c r="K107" s="5"/>
    </row>
    <row r="108" spans="2:11" x14ac:dyDescent="0.25">
      <c r="B108" s="1123"/>
      <c r="C108" s="90"/>
      <c r="D108" s="1110"/>
      <c r="E108" s="1111"/>
      <c r="F108" s="1111"/>
      <c r="G108" s="1111"/>
      <c r="H108" s="1111"/>
      <c r="I108" s="1112"/>
      <c r="J108" s="5"/>
      <c r="K108" s="5"/>
    </row>
    <row r="109" spans="2:11" x14ac:dyDescent="0.25">
      <c r="B109" s="1123"/>
      <c r="C109" s="90"/>
      <c r="D109" s="1110" t="s">
        <v>1420</v>
      </c>
      <c r="E109" s="1111"/>
      <c r="F109" s="1111"/>
      <c r="G109" s="1111"/>
      <c r="H109" s="1111"/>
      <c r="I109" s="1112"/>
      <c r="J109" s="5"/>
      <c r="K109" s="5"/>
    </row>
    <row r="110" spans="2:11" ht="15.75" thickBot="1" x14ac:dyDescent="0.3">
      <c r="B110" s="1123"/>
      <c r="C110" s="90"/>
      <c r="D110" s="1134"/>
      <c r="E110" s="1135"/>
      <c r="F110" s="1135"/>
      <c r="G110" s="1135"/>
      <c r="H110" s="1135"/>
      <c r="I110" s="1136"/>
      <c r="J110" s="5"/>
      <c r="K110" s="5"/>
    </row>
    <row r="111" spans="2:11" ht="15.75" thickBot="1" x14ac:dyDescent="0.3">
      <c r="B111" s="1123"/>
      <c r="C111" s="92"/>
      <c r="D111" s="42" t="s">
        <v>601</v>
      </c>
      <c r="E111" s="552" t="s">
        <v>494</v>
      </c>
      <c r="F111" s="552" t="s">
        <v>495</v>
      </c>
      <c r="G111" s="552" t="s">
        <v>496</v>
      </c>
      <c r="H111" s="552" t="s">
        <v>497</v>
      </c>
      <c r="I111" s="88" t="s">
        <v>602</v>
      </c>
      <c r="J111" s="5"/>
      <c r="K111" s="5"/>
    </row>
    <row r="112" spans="2:11" ht="36.75" thickBot="1" x14ac:dyDescent="0.3">
      <c r="B112" s="1123"/>
      <c r="C112" s="92"/>
      <c r="D112" s="39" t="s">
        <v>1421</v>
      </c>
      <c r="E112" s="539">
        <v>73</v>
      </c>
      <c r="F112" s="539">
        <v>46</v>
      </c>
      <c r="G112" s="539"/>
      <c r="H112" s="539"/>
      <c r="I112" s="563">
        <f>SUM(E112:H112)</f>
        <v>119</v>
      </c>
      <c r="J112" s="5"/>
      <c r="K112" s="5"/>
    </row>
    <row r="113" spans="2:11" ht="24.75" thickBot="1" x14ac:dyDescent="0.3">
      <c r="B113" s="1123"/>
      <c r="C113" s="92"/>
      <c r="D113" s="39" t="s">
        <v>1422</v>
      </c>
      <c r="E113" s="539">
        <v>73</v>
      </c>
      <c r="F113" s="539">
        <v>46</v>
      </c>
      <c r="G113" s="539"/>
      <c r="H113" s="539"/>
      <c r="I113" s="563">
        <f>SUM(E113:H113)</f>
        <v>119</v>
      </c>
      <c r="J113" s="5"/>
      <c r="K113" s="5"/>
    </row>
    <row r="114" spans="2:11" ht="24.75" thickBot="1" x14ac:dyDescent="0.3">
      <c r="B114" s="1124"/>
      <c r="C114" s="2"/>
      <c r="D114" s="39" t="s">
        <v>1423</v>
      </c>
      <c r="E114" s="530">
        <f>+E113/E112</f>
        <v>1</v>
      </c>
      <c r="F114" s="530">
        <f>+F113/F112</f>
        <v>1</v>
      </c>
      <c r="G114" s="530" t="e">
        <f>+G113/G112</f>
        <v>#DIV/0!</v>
      </c>
      <c r="H114" s="530" t="e">
        <f>+H113/H112</f>
        <v>#DIV/0!</v>
      </c>
      <c r="I114" s="530">
        <f>+I113/I112</f>
        <v>1</v>
      </c>
      <c r="J114" s="5"/>
      <c r="K114" s="5"/>
    </row>
    <row r="115" spans="2:11" ht="15.75" thickBot="1" x14ac:dyDescent="0.3">
      <c r="B115" s="36"/>
      <c r="C115" s="86"/>
      <c r="D115" s="5"/>
      <c r="E115" s="5"/>
      <c r="F115" s="5"/>
      <c r="G115" s="5"/>
      <c r="H115" s="5"/>
      <c r="I115" s="85"/>
      <c r="J115" s="5"/>
      <c r="K115" s="5"/>
    </row>
    <row r="116" spans="2:11" ht="36.75" thickBot="1" x14ac:dyDescent="0.3">
      <c r="B116" s="36"/>
      <c r="C116" s="86"/>
      <c r="D116" s="51" t="s">
        <v>1344</v>
      </c>
      <c r="E116" s="306" t="s">
        <v>1424</v>
      </c>
      <c r="F116" s="306" t="s">
        <v>1157</v>
      </c>
      <c r="G116" s="306" t="s">
        <v>1425</v>
      </c>
      <c r="H116" s="5"/>
      <c r="I116" s="85"/>
      <c r="J116" s="5"/>
      <c r="K116" s="5"/>
    </row>
    <row r="117" spans="2:11" ht="24.75" thickBot="1" x14ac:dyDescent="0.3">
      <c r="B117" s="36"/>
      <c r="C117" s="86"/>
      <c r="D117" s="51" t="str">
        <f>+D24</f>
        <v>Porcentaje de licencias ambientales con seguimiento (PLACS)</v>
      </c>
      <c r="E117" s="530">
        <f>+E24</f>
        <v>1</v>
      </c>
      <c r="F117" s="560">
        <v>0.2</v>
      </c>
      <c r="G117" s="530">
        <f>+E117*F117</f>
        <v>0.2</v>
      </c>
      <c r="H117" s="5"/>
      <c r="I117" s="85"/>
      <c r="J117" s="5"/>
      <c r="K117" s="5"/>
    </row>
    <row r="118" spans="2:11" ht="24.75" thickBot="1" x14ac:dyDescent="0.3">
      <c r="B118" s="36"/>
      <c r="C118" s="86"/>
      <c r="D118" s="51" t="str">
        <f>+D55</f>
        <v>Porcentaje de concesiones de agua con seguimiento (PCACS)</v>
      </c>
      <c r="E118" s="530">
        <f>+E55</f>
        <v>1</v>
      </c>
      <c r="F118" s="560">
        <v>0.2</v>
      </c>
      <c r="G118" s="530">
        <f>+E118*F118</f>
        <v>0.2</v>
      </c>
      <c r="H118" s="5"/>
      <c r="I118" s="85"/>
      <c r="J118" s="5"/>
      <c r="K118" s="5"/>
    </row>
    <row r="119" spans="2:11" ht="24.75" thickBot="1" x14ac:dyDescent="0.3">
      <c r="B119" s="36"/>
      <c r="C119" s="86"/>
      <c r="D119" s="51" t="str">
        <f>+D76</f>
        <v>Porcentaje de permisos de vertimiento de agua con seguimiento (PVACS)</v>
      </c>
      <c r="E119" s="530">
        <f>+E76</f>
        <v>1</v>
      </c>
      <c r="F119" s="560">
        <v>0.2</v>
      </c>
      <c r="G119" s="530">
        <f>+E119*F119</f>
        <v>0.2</v>
      </c>
      <c r="H119" s="5"/>
      <c r="I119" s="85"/>
      <c r="J119" s="5"/>
      <c r="K119" s="5"/>
    </row>
    <row r="120" spans="2:11" ht="36.75" thickBot="1" x14ac:dyDescent="0.3">
      <c r="B120" s="36"/>
      <c r="C120" s="86"/>
      <c r="D120" s="51" t="str">
        <f>+D94</f>
        <v>Porcentaje de permisos de aprovechamiento forestal con seguimiento (PPAFCS)</v>
      </c>
      <c r="E120" s="530">
        <f>+E94</f>
        <v>1</v>
      </c>
      <c r="F120" s="560">
        <v>0.2</v>
      </c>
      <c r="G120" s="530">
        <f>+E120*F120</f>
        <v>0.2</v>
      </c>
      <c r="H120" s="5"/>
      <c r="I120" s="85"/>
      <c r="J120" s="5"/>
      <c r="K120" s="5"/>
    </row>
    <row r="121" spans="2:11" ht="24.75" thickBot="1" x14ac:dyDescent="0.3">
      <c r="B121" s="36"/>
      <c r="C121" s="86"/>
      <c r="D121" s="51" t="str">
        <f>+D114</f>
        <v>Porcentaje de permisos de emisiones atmosféricas con seguimiento (PEACS)</v>
      </c>
      <c r="E121" s="530">
        <f>+E114</f>
        <v>1</v>
      </c>
      <c r="F121" s="560">
        <v>0.2</v>
      </c>
      <c r="G121" s="530">
        <f>+E121*F121</f>
        <v>0.2</v>
      </c>
      <c r="H121" s="5"/>
      <c r="I121" s="85"/>
      <c r="J121" s="5"/>
      <c r="K121" s="5"/>
    </row>
    <row r="122" spans="2:11" ht="24.75" thickBot="1" x14ac:dyDescent="0.3">
      <c r="B122" s="36"/>
      <c r="C122" s="86"/>
      <c r="D122" s="51" t="s">
        <v>1348</v>
      </c>
      <c r="E122" s="306"/>
      <c r="F122" s="555">
        <f>+Formulas!D26</f>
        <v>1</v>
      </c>
      <c r="G122" s="530">
        <f>SUM(G117:G121)</f>
        <v>1</v>
      </c>
      <c r="H122" s="5"/>
      <c r="I122" s="85"/>
      <c r="J122" s="5"/>
      <c r="K122" s="5"/>
    </row>
    <row r="123" spans="2:11" ht="15.75" thickBot="1" x14ac:dyDescent="0.3">
      <c r="B123" s="36"/>
      <c r="C123" s="86"/>
      <c r="D123" s="5"/>
      <c r="E123" s="5"/>
      <c r="F123" s="5"/>
      <c r="G123" s="5"/>
      <c r="H123" s="5"/>
      <c r="I123" s="85"/>
      <c r="J123" s="5"/>
      <c r="K123" s="5"/>
    </row>
    <row r="124" spans="2:11" ht="108.75" thickBot="1" x14ac:dyDescent="0.3">
      <c r="B124" s="51" t="s">
        <v>509</v>
      </c>
      <c r="C124" s="96"/>
      <c r="D124" s="42" t="s">
        <v>1426</v>
      </c>
      <c r="E124" s="5"/>
      <c r="F124" s="5"/>
      <c r="G124" s="5"/>
      <c r="H124" s="5"/>
      <c r="I124" s="85"/>
      <c r="J124" s="5"/>
      <c r="K124" s="5"/>
    </row>
    <row r="125" spans="2:11" ht="72.75" thickBot="1" x14ac:dyDescent="0.3">
      <c r="B125" s="46" t="s">
        <v>511</v>
      </c>
      <c r="C125" s="2"/>
      <c r="D125" s="39" t="s">
        <v>610</v>
      </c>
      <c r="E125" s="5"/>
      <c r="F125" s="5"/>
      <c r="G125" s="5"/>
      <c r="H125" s="5"/>
      <c r="I125" s="85"/>
      <c r="J125" s="5"/>
      <c r="K125" s="5"/>
    </row>
    <row r="126" spans="2:11" ht="15.75" thickBot="1" x14ac:dyDescent="0.3">
      <c r="B126" s="1"/>
      <c r="C126" s="74"/>
      <c r="D126" s="5"/>
      <c r="E126" s="5"/>
      <c r="F126" s="5"/>
      <c r="G126" s="5"/>
      <c r="H126" s="5"/>
      <c r="I126" s="85"/>
      <c r="J126" s="5"/>
      <c r="K126" s="5"/>
    </row>
    <row r="127" spans="2:11" ht="24" customHeight="1" thickBot="1" x14ac:dyDescent="0.3">
      <c r="B127" s="1119" t="s">
        <v>513</v>
      </c>
      <c r="C127" s="1120"/>
      <c r="D127" s="1120"/>
      <c r="E127" s="1121"/>
      <c r="F127" s="5"/>
      <c r="G127" s="5"/>
      <c r="H127" s="5"/>
      <c r="I127" s="85"/>
      <c r="J127" s="5"/>
      <c r="K127" s="5"/>
    </row>
    <row r="128" spans="2:11" ht="72.75" thickBot="1" x14ac:dyDescent="0.3">
      <c r="B128" s="1122">
        <v>1</v>
      </c>
      <c r="C128" s="92"/>
      <c r="D128" s="47" t="s">
        <v>514</v>
      </c>
      <c r="E128" s="527" t="s">
        <v>2</v>
      </c>
      <c r="F128" s="5"/>
      <c r="G128" s="5"/>
      <c r="H128" s="5"/>
      <c r="I128" s="85"/>
      <c r="J128" s="5"/>
      <c r="K128" s="5"/>
    </row>
    <row r="129" spans="2:11" ht="48.75" thickBot="1" x14ac:dyDescent="0.3">
      <c r="B129" s="1123"/>
      <c r="C129" s="92"/>
      <c r="D129" s="39" t="s">
        <v>7</v>
      </c>
      <c r="E129" s="527" t="s">
        <v>1708</v>
      </c>
      <c r="F129" s="5"/>
      <c r="G129" s="5"/>
      <c r="H129" s="5"/>
      <c r="I129" s="85"/>
      <c r="J129" s="5"/>
      <c r="K129" s="5"/>
    </row>
    <row r="130" spans="2:11" ht="24.75" thickBot="1" x14ac:dyDescent="0.3">
      <c r="B130" s="1123"/>
      <c r="C130" s="92"/>
      <c r="D130" s="39" t="s">
        <v>515</v>
      </c>
      <c r="E130" s="527" t="s">
        <v>2519</v>
      </c>
      <c r="F130" s="5"/>
      <c r="G130" s="5"/>
      <c r="H130" s="5"/>
      <c r="I130" s="85"/>
      <c r="J130" s="5"/>
      <c r="K130" s="5"/>
    </row>
    <row r="131" spans="2:11" ht="48.75" thickBot="1" x14ac:dyDescent="0.3">
      <c r="B131" s="1123"/>
      <c r="C131" s="92"/>
      <c r="D131" s="39" t="s">
        <v>9</v>
      </c>
      <c r="E131" s="527" t="s">
        <v>2520</v>
      </c>
      <c r="F131" s="5"/>
      <c r="G131" s="5"/>
      <c r="H131" s="5"/>
      <c r="I131" s="85"/>
      <c r="J131" s="5"/>
      <c r="K131" s="5"/>
    </row>
    <row r="132" spans="2:11" ht="30.75" thickBot="1" x14ac:dyDescent="0.3">
      <c r="B132" s="1123"/>
      <c r="C132" s="92"/>
      <c r="D132" s="39" t="s">
        <v>11</v>
      </c>
      <c r="E132" s="528" t="s">
        <v>2521</v>
      </c>
      <c r="F132" s="5"/>
      <c r="G132" s="5"/>
      <c r="H132" s="5"/>
      <c r="I132" s="85"/>
      <c r="J132" s="5"/>
      <c r="K132" s="5"/>
    </row>
    <row r="133" spans="2:11" ht="15.75" thickBot="1" x14ac:dyDescent="0.3">
      <c r="B133" s="1123"/>
      <c r="C133" s="92"/>
      <c r="D133" s="39" t="s">
        <v>13</v>
      </c>
      <c r="E133" s="540">
        <v>3133539818</v>
      </c>
      <c r="F133" s="320"/>
      <c r="G133" s="5"/>
      <c r="H133" s="5"/>
      <c r="I133" s="85"/>
      <c r="J133" s="5"/>
      <c r="K133" s="5"/>
    </row>
    <row r="134" spans="2:11" ht="24.75" thickBot="1" x14ac:dyDescent="0.3">
      <c r="B134" s="1124"/>
      <c r="C134" s="2"/>
      <c r="D134" s="39" t="s">
        <v>516</v>
      </c>
      <c r="E134" s="527" t="s">
        <v>1743</v>
      </c>
      <c r="F134" s="5"/>
      <c r="G134" s="5"/>
      <c r="H134" s="5"/>
      <c r="I134" s="85"/>
      <c r="J134" s="5"/>
      <c r="K134" s="5"/>
    </row>
    <row r="135" spans="2:11" ht="15.75" thickBot="1" x14ac:dyDescent="0.3">
      <c r="B135" s="1"/>
      <c r="C135" s="74"/>
      <c r="D135" s="5"/>
      <c r="E135" s="5"/>
      <c r="F135" s="5"/>
      <c r="G135" s="5"/>
      <c r="H135" s="5"/>
      <c r="I135" s="85"/>
      <c r="J135" s="5"/>
      <c r="K135" s="5"/>
    </row>
    <row r="136" spans="2:11" ht="15.75" thickBot="1" x14ac:dyDescent="0.3">
      <c r="B136" s="1119" t="s">
        <v>517</v>
      </c>
      <c r="C136" s="1120"/>
      <c r="D136" s="1120"/>
      <c r="E136" s="1121"/>
      <c r="F136" s="5"/>
      <c r="G136" s="5"/>
      <c r="H136" s="5"/>
      <c r="I136" s="85"/>
      <c r="J136" s="5"/>
      <c r="K136" s="5"/>
    </row>
    <row r="137" spans="2:11" ht="15.75" thickBot="1" x14ac:dyDescent="0.3">
      <c r="B137" s="1122">
        <v>1</v>
      </c>
      <c r="C137" s="92"/>
      <c r="D137" s="47" t="s">
        <v>514</v>
      </c>
      <c r="E137" s="212" t="s">
        <v>518</v>
      </c>
      <c r="F137" s="5"/>
      <c r="G137" s="5"/>
      <c r="H137" s="5"/>
      <c r="I137" s="85"/>
      <c r="J137" s="5"/>
      <c r="K137" s="5"/>
    </row>
    <row r="138" spans="2:11" ht="15.75" thickBot="1" x14ac:dyDescent="0.3">
      <c r="B138" s="1123"/>
      <c r="C138" s="92"/>
      <c r="D138" s="39" t="s">
        <v>7</v>
      </c>
      <c r="E138" s="212" t="s">
        <v>611</v>
      </c>
      <c r="F138" s="5"/>
      <c r="G138" s="5"/>
      <c r="H138" s="5"/>
      <c r="I138" s="85"/>
      <c r="J138" s="5"/>
      <c r="K138" s="5"/>
    </row>
    <row r="139" spans="2:11" ht="15.75" thickBot="1" x14ac:dyDescent="0.3">
      <c r="B139" s="1123"/>
      <c r="C139" s="92"/>
      <c r="D139" s="39" t="s">
        <v>515</v>
      </c>
      <c r="E139" s="162"/>
      <c r="F139" s="5"/>
      <c r="G139" s="5"/>
      <c r="H139" s="5"/>
      <c r="I139" s="85"/>
      <c r="J139" s="5"/>
      <c r="K139" s="5"/>
    </row>
    <row r="140" spans="2:11" ht="15.75" thickBot="1" x14ac:dyDescent="0.3">
      <c r="B140" s="1123"/>
      <c r="C140" s="92"/>
      <c r="D140" s="39" t="s">
        <v>9</v>
      </c>
      <c r="E140" s="162"/>
      <c r="F140" s="5"/>
      <c r="G140" s="5"/>
      <c r="H140" s="5"/>
      <c r="I140" s="85"/>
      <c r="J140" s="5"/>
      <c r="K140" s="5"/>
    </row>
    <row r="141" spans="2:11" ht="15.75" thickBot="1" x14ac:dyDescent="0.3">
      <c r="B141" s="1123"/>
      <c r="C141" s="92"/>
      <c r="D141" s="39" t="s">
        <v>11</v>
      </c>
      <c r="E141" s="162"/>
      <c r="F141" s="5"/>
      <c r="G141" s="5"/>
      <c r="H141" s="5"/>
      <c r="I141" s="85"/>
      <c r="J141" s="5"/>
      <c r="K141" s="5"/>
    </row>
    <row r="142" spans="2:11" ht="15.75" thickBot="1" x14ac:dyDescent="0.3">
      <c r="B142" s="1123"/>
      <c r="C142" s="92"/>
      <c r="D142" s="39" t="s">
        <v>13</v>
      </c>
      <c r="E142" s="162"/>
      <c r="F142" s="5"/>
      <c r="G142" s="5"/>
      <c r="H142" s="5"/>
      <c r="I142" s="85"/>
      <c r="J142" s="5"/>
      <c r="K142" s="5"/>
    </row>
    <row r="143" spans="2:11" ht="15.75" thickBot="1" x14ac:dyDescent="0.3">
      <c r="B143" s="1124"/>
      <c r="C143" s="2"/>
      <c r="D143" s="39" t="s">
        <v>516</v>
      </c>
      <c r="E143" s="162"/>
      <c r="F143" s="5"/>
      <c r="G143" s="5"/>
      <c r="H143" s="5"/>
      <c r="I143" s="85"/>
      <c r="J143" s="5"/>
      <c r="K143" s="5"/>
    </row>
    <row r="144" spans="2:11" ht="15.75" thickBot="1" x14ac:dyDescent="0.3">
      <c r="B144" s="1"/>
      <c r="C144" s="74"/>
      <c r="D144" s="5"/>
      <c r="E144" s="5"/>
      <c r="F144" s="5"/>
      <c r="G144" s="5"/>
      <c r="H144" s="5"/>
      <c r="I144" s="85"/>
      <c r="J144" s="5"/>
      <c r="K144" s="5"/>
    </row>
    <row r="145" spans="2:11" ht="15" customHeight="1" thickBot="1" x14ac:dyDescent="0.3">
      <c r="B145" s="161" t="s">
        <v>520</v>
      </c>
      <c r="C145" s="121"/>
      <c r="D145" s="121"/>
      <c r="E145" s="122"/>
      <c r="G145" s="5"/>
      <c r="H145" s="5"/>
      <c r="I145" s="85"/>
      <c r="J145" s="5"/>
      <c r="K145" s="5"/>
    </row>
    <row r="146" spans="2:11" ht="24.75" thickBot="1" x14ac:dyDescent="0.3">
      <c r="B146" s="46" t="s">
        <v>521</v>
      </c>
      <c r="C146" s="39" t="s">
        <v>522</v>
      </c>
      <c r="D146" s="39" t="s">
        <v>523</v>
      </c>
      <c r="E146" s="39" t="s">
        <v>524</v>
      </c>
      <c r="F146" s="5"/>
      <c r="G146" s="5"/>
      <c r="H146" s="5"/>
      <c r="I146" s="85"/>
      <c r="J146" s="5"/>
    </row>
    <row r="147" spans="2:11" ht="60.75" thickBot="1" x14ac:dyDescent="0.3">
      <c r="B147" s="48">
        <v>42401</v>
      </c>
      <c r="C147" s="39">
        <v>0.01</v>
      </c>
      <c r="D147" s="49" t="s">
        <v>1427</v>
      </c>
      <c r="E147" s="39"/>
      <c r="F147" s="5"/>
      <c r="G147" s="5"/>
      <c r="H147" s="5"/>
      <c r="I147" s="85"/>
      <c r="J147" s="5"/>
    </row>
    <row r="148" spans="2:11" ht="15.75" thickBot="1" x14ac:dyDescent="0.3">
      <c r="B148" s="3"/>
      <c r="C148" s="93"/>
      <c r="D148" s="5"/>
      <c r="E148" s="5"/>
      <c r="F148" s="5"/>
      <c r="G148" s="5"/>
      <c r="H148" s="5"/>
      <c r="I148" s="85"/>
      <c r="J148" s="5"/>
      <c r="K148" s="5"/>
    </row>
    <row r="149" spans="2:11" ht="15.75" thickBot="1" x14ac:dyDescent="0.3">
      <c r="B149" s="127" t="s">
        <v>428</v>
      </c>
      <c r="C149" s="94"/>
      <c r="D149" s="5"/>
      <c r="E149" s="5"/>
      <c r="F149" s="5"/>
      <c r="G149" s="5"/>
      <c r="H149" s="5"/>
      <c r="I149" s="85"/>
      <c r="J149" s="5"/>
      <c r="K149" s="5"/>
    </row>
    <row r="150" spans="2:11" ht="63" customHeight="1" thickBot="1" x14ac:dyDescent="0.3">
      <c r="B150" s="1322"/>
      <c r="C150" s="1323"/>
      <c r="D150" s="1323"/>
      <c r="E150" s="1324"/>
      <c r="F150" s="5"/>
      <c r="G150" s="5"/>
      <c r="H150" s="5"/>
      <c r="I150" s="85"/>
      <c r="J150" s="5"/>
      <c r="K150" s="5"/>
    </row>
    <row r="151" spans="2:11" ht="15.75" thickBot="1" x14ac:dyDescent="0.3">
      <c r="B151" s="5"/>
      <c r="D151" s="5"/>
      <c r="E151" s="5"/>
      <c r="F151" s="5"/>
      <c r="G151" s="5"/>
      <c r="H151" s="5"/>
      <c r="I151" s="85"/>
      <c r="J151" s="5"/>
      <c r="K151" s="5"/>
    </row>
    <row r="152" spans="2:11" ht="24.75" thickBot="1" x14ac:dyDescent="0.3">
      <c r="B152" s="50" t="s">
        <v>526</v>
      </c>
      <c r="C152" s="95"/>
      <c r="D152" s="5"/>
      <c r="E152" s="5"/>
      <c r="F152" s="5"/>
      <c r="G152" s="5"/>
      <c r="H152" s="5"/>
      <c r="I152" s="85"/>
      <c r="J152" s="5"/>
      <c r="K152" s="5"/>
    </row>
    <row r="153" spans="2:11" ht="15.75" thickBot="1" x14ac:dyDescent="0.3">
      <c r="B153" s="1" t="s">
        <v>431</v>
      </c>
      <c r="C153" s="74"/>
      <c r="D153" s="5"/>
      <c r="E153" s="5"/>
      <c r="F153" s="5"/>
      <c r="G153" s="5"/>
      <c r="H153" s="5"/>
      <c r="I153" s="85"/>
      <c r="J153" s="5"/>
      <c r="K153" s="5"/>
    </row>
    <row r="154" spans="2:11" ht="60.75" thickBot="1" x14ac:dyDescent="0.3">
      <c r="B154" s="51" t="s">
        <v>527</v>
      </c>
      <c r="C154" s="96"/>
      <c r="D154" s="42" t="s">
        <v>1428</v>
      </c>
      <c r="E154" s="5"/>
      <c r="F154" s="5"/>
      <c r="G154" s="5"/>
      <c r="H154" s="5"/>
      <c r="I154" s="85"/>
      <c r="J154" s="5"/>
      <c r="K154" s="5"/>
    </row>
    <row r="155" spans="2:11" x14ac:dyDescent="0.25">
      <c r="B155" s="1122" t="s">
        <v>529</v>
      </c>
      <c r="C155" s="92"/>
      <c r="D155" s="52" t="s">
        <v>530</v>
      </c>
      <c r="E155" s="5"/>
      <c r="F155" s="5"/>
      <c r="G155" s="5"/>
      <c r="H155" s="5"/>
      <c r="I155" s="85"/>
      <c r="J155" s="5"/>
      <c r="K155" s="5"/>
    </row>
    <row r="156" spans="2:11" ht="108" x14ac:dyDescent="0.25">
      <c r="B156" s="1123"/>
      <c r="C156" s="92"/>
      <c r="D156" s="45" t="s">
        <v>1429</v>
      </c>
      <c r="E156" s="5"/>
      <c r="F156" s="5"/>
      <c r="G156" s="5"/>
      <c r="H156" s="5"/>
      <c r="I156" s="85"/>
      <c r="J156" s="5"/>
      <c r="K156" s="5"/>
    </row>
    <row r="157" spans="2:11" x14ac:dyDescent="0.25">
      <c r="B157" s="1123"/>
      <c r="C157" s="92"/>
      <c r="D157" s="52" t="s">
        <v>615</v>
      </c>
      <c r="E157" s="5"/>
      <c r="F157" s="5"/>
      <c r="G157" s="5"/>
      <c r="H157" s="5"/>
      <c r="I157" s="85"/>
      <c r="J157" s="5"/>
      <c r="K157" s="5"/>
    </row>
    <row r="158" spans="2:11" x14ac:dyDescent="0.25">
      <c r="B158" s="1123"/>
      <c r="C158" s="92"/>
      <c r="D158" s="45" t="s">
        <v>534</v>
      </c>
      <c r="E158" s="5"/>
      <c r="F158" s="5"/>
      <c r="G158" s="5"/>
      <c r="H158" s="5"/>
      <c r="I158" s="85"/>
      <c r="J158" s="5"/>
      <c r="K158" s="5"/>
    </row>
    <row r="159" spans="2:11" x14ac:dyDescent="0.25">
      <c r="B159" s="1123"/>
      <c r="C159" s="92"/>
      <c r="D159" s="45" t="s">
        <v>535</v>
      </c>
      <c r="E159" s="5"/>
      <c r="F159" s="5"/>
      <c r="G159" s="5"/>
      <c r="H159" s="5"/>
      <c r="I159" s="85"/>
      <c r="J159" s="5"/>
      <c r="K159" s="5"/>
    </row>
    <row r="160" spans="2:11" x14ac:dyDescent="0.25">
      <c r="B160" s="1123"/>
      <c r="C160" s="92"/>
      <c r="D160" s="45" t="s">
        <v>1354</v>
      </c>
      <c r="E160" s="5"/>
      <c r="F160" s="5"/>
      <c r="G160" s="5"/>
      <c r="H160" s="5"/>
      <c r="I160" s="85"/>
      <c r="J160" s="5"/>
      <c r="K160" s="5"/>
    </row>
    <row r="161" spans="2:11" ht="36.75" thickBot="1" x14ac:dyDescent="0.3">
      <c r="B161" s="1124"/>
      <c r="C161" s="2"/>
      <c r="D161" s="39" t="s">
        <v>1430</v>
      </c>
      <c r="E161" s="5"/>
      <c r="F161" s="5"/>
      <c r="G161" s="5"/>
      <c r="H161" s="5"/>
      <c r="I161" s="85"/>
      <c r="J161" s="5"/>
      <c r="K161" s="5"/>
    </row>
    <row r="162" spans="2:11" ht="24.75" thickBot="1" x14ac:dyDescent="0.3">
      <c r="B162" s="46" t="s">
        <v>542</v>
      </c>
      <c r="C162" s="2"/>
      <c r="D162" s="39"/>
      <c r="E162" s="5"/>
      <c r="F162" s="5"/>
      <c r="G162" s="5"/>
      <c r="H162" s="5"/>
      <c r="I162" s="85"/>
      <c r="J162" s="5"/>
      <c r="K162" s="5"/>
    </row>
    <row r="163" spans="2:11" ht="312" x14ac:dyDescent="0.25">
      <c r="B163" s="1122" t="s">
        <v>543</v>
      </c>
      <c r="C163" s="92"/>
      <c r="D163" s="45" t="s">
        <v>1431</v>
      </c>
      <c r="E163" s="5"/>
      <c r="F163" s="5"/>
      <c r="G163" s="5"/>
      <c r="H163" s="5"/>
      <c r="I163" s="85"/>
      <c r="J163" s="5"/>
      <c r="K163" s="5"/>
    </row>
    <row r="164" spans="2:11" ht="324" x14ac:dyDescent="0.25">
      <c r="B164" s="1123"/>
      <c r="C164" s="92"/>
      <c r="D164" s="45" t="s">
        <v>1432</v>
      </c>
      <c r="E164" s="5"/>
      <c r="F164" s="5"/>
      <c r="G164" s="5"/>
      <c r="H164" s="5"/>
      <c r="I164" s="85"/>
      <c r="J164" s="5"/>
      <c r="K164" s="5"/>
    </row>
    <row r="165" spans="2:11" ht="108" x14ac:dyDescent="0.25">
      <c r="B165" s="1123"/>
      <c r="C165" s="92"/>
      <c r="D165" s="45" t="s">
        <v>1433</v>
      </c>
      <c r="E165" s="5"/>
      <c r="F165" s="5"/>
      <c r="G165" s="5"/>
      <c r="H165" s="5"/>
      <c r="I165" s="85"/>
      <c r="J165" s="5"/>
      <c r="K165" s="5"/>
    </row>
    <row r="166" spans="2:11" ht="72.75" thickBot="1" x14ac:dyDescent="0.3">
      <c r="B166" s="1124"/>
      <c r="C166" s="2"/>
      <c r="D166" s="39" t="s">
        <v>1434</v>
      </c>
      <c r="E166" s="5"/>
      <c r="F166" s="5"/>
      <c r="G166" s="5"/>
      <c r="H166" s="5"/>
      <c r="I166" s="85"/>
      <c r="J166" s="5"/>
      <c r="K166" s="5"/>
    </row>
    <row r="167" spans="2:11" ht="24" x14ac:dyDescent="0.25">
      <c r="B167" s="1122" t="s">
        <v>560</v>
      </c>
      <c r="C167" s="92"/>
      <c r="D167" s="52" t="s">
        <v>141</v>
      </c>
      <c r="E167" s="5"/>
      <c r="F167" s="5"/>
      <c r="G167" s="5"/>
      <c r="H167" s="5"/>
      <c r="I167" s="85"/>
      <c r="J167" s="5"/>
      <c r="K167" s="5"/>
    </row>
    <row r="168" spans="2:11" x14ac:dyDescent="0.25">
      <c r="B168" s="1123"/>
      <c r="C168" s="92"/>
      <c r="D168" s="15"/>
      <c r="E168" s="5"/>
      <c r="F168" s="5"/>
      <c r="G168" s="5"/>
      <c r="H168" s="5"/>
      <c r="I168" s="85"/>
      <c r="J168" s="5"/>
      <c r="K168" s="5"/>
    </row>
    <row r="169" spans="2:11" x14ac:dyDescent="0.25">
      <c r="B169" s="1123"/>
      <c r="C169" s="92"/>
      <c r="D169" s="45" t="s">
        <v>561</v>
      </c>
      <c r="E169" s="5"/>
      <c r="F169" s="5"/>
      <c r="G169" s="5"/>
      <c r="H169" s="5"/>
      <c r="I169" s="85"/>
      <c r="J169" s="5"/>
      <c r="K169" s="5"/>
    </row>
    <row r="170" spans="2:11" ht="37.5" x14ac:dyDescent="0.25">
      <c r="B170" s="1123"/>
      <c r="C170" s="92"/>
      <c r="D170" s="45" t="s">
        <v>1435</v>
      </c>
      <c r="E170" s="5"/>
      <c r="F170" s="5"/>
      <c r="G170" s="5"/>
      <c r="H170" s="5"/>
      <c r="I170" s="85"/>
      <c r="J170" s="5"/>
      <c r="K170" s="5"/>
    </row>
    <row r="171" spans="2:11" ht="37.5" x14ac:dyDescent="0.25">
      <c r="B171" s="1123"/>
      <c r="C171" s="92"/>
      <c r="D171" s="45" t="s">
        <v>1436</v>
      </c>
      <c r="E171" s="5"/>
      <c r="F171" s="5"/>
      <c r="G171" s="5"/>
      <c r="H171" s="5"/>
      <c r="I171" s="85"/>
      <c r="J171" s="5"/>
      <c r="K171" s="5"/>
    </row>
    <row r="172" spans="2:11" ht="60" x14ac:dyDescent="0.25">
      <c r="B172" s="1123"/>
      <c r="C172" s="92"/>
      <c r="D172" s="45" t="s">
        <v>1437</v>
      </c>
      <c r="E172" s="5"/>
      <c r="F172" s="5"/>
      <c r="G172" s="5"/>
      <c r="H172" s="5"/>
      <c r="I172" s="85"/>
      <c r="J172" s="5"/>
      <c r="K172" s="5"/>
    </row>
    <row r="173" spans="2:11" ht="97.5" x14ac:dyDescent="0.25">
      <c r="B173" s="1123"/>
      <c r="C173" s="92"/>
      <c r="D173" s="45" t="s">
        <v>1438</v>
      </c>
      <c r="E173" s="5"/>
      <c r="F173" s="5"/>
      <c r="G173" s="5"/>
      <c r="H173" s="5"/>
      <c r="I173" s="85"/>
      <c r="J173" s="5"/>
      <c r="K173" s="5"/>
    </row>
    <row r="174" spans="2:11" ht="24" x14ac:dyDescent="0.25">
      <c r="B174" s="1123"/>
      <c r="C174" s="92"/>
      <c r="D174" s="52" t="s">
        <v>1439</v>
      </c>
      <c r="E174" s="5"/>
      <c r="F174" s="5"/>
      <c r="G174" s="5"/>
      <c r="H174" s="5"/>
      <c r="I174" s="85"/>
      <c r="J174" s="5"/>
      <c r="K174" s="5"/>
    </row>
    <row r="175" spans="2:11" x14ac:dyDescent="0.25">
      <c r="B175" s="1123"/>
      <c r="C175" s="92"/>
      <c r="D175" s="15"/>
      <c r="E175" s="5"/>
      <c r="F175" s="5"/>
      <c r="G175" s="5"/>
      <c r="H175" s="5"/>
      <c r="I175" s="85"/>
      <c r="J175" s="5"/>
      <c r="K175" s="5"/>
    </row>
    <row r="176" spans="2:11" x14ac:dyDescent="0.25">
      <c r="B176" s="1123"/>
      <c r="C176" s="92"/>
      <c r="D176" s="45" t="s">
        <v>561</v>
      </c>
      <c r="E176" s="5"/>
      <c r="F176" s="5"/>
      <c r="G176" s="5"/>
      <c r="H176" s="5"/>
      <c r="I176" s="85"/>
      <c r="J176" s="5"/>
      <c r="K176" s="5"/>
    </row>
    <row r="177" spans="2:11" ht="37.5" x14ac:dyDescent="0.25">
      <c r="B177" s="1123"/>
      <c r="C177" s="92"/>
      <c r="D177" s="45" t="s">
        <v>1440</v>
      </c>
      <c r="E177" s="5"/>
      <c r="F177" s="5"/>
      <c r="G177" s="5"/>
      <c r="H177" s="5"/>
      <c r="I177" s="85"/>
      <c r="J177" s="5"/>
      <c r="K177" s="5"/>
    </row>
    <row r="178" spans="2:11" ht="37.5" x14ac:dyDescent="0.25">
      <c r="B178" s="1123"/>
      <c r="C178" s="92"/>
      <c r="D178" s="45" t="s">
        <v>1441</v>
      </c>
      <c r="E178" s="5"/>
      <c r="F178" s="5"/>
      <c r="G178" s="5"/>
      <c r="H178" s="5"/>
      <c r="I178" s="85"/>
      <c r="J178" s="5"/>
      <c r="K178" s="5"/>
    </row>
    <row r="179" spans="2:11" ht="37.5" x14ac:dyDescent="0.25">
      <c r="B179" s="1123"/>
      <c r="C179" s="92"/>
      <c r="D179" s="45" t="s">
        <v>1442</v>
      </c>
      <c r="E179" s="5"/>
      <c r="F179" s="5"/>
      <c r="G179" s="5"/>
      <c r="H179" s="5"/>
      <c r="I179" s="85"/>
      <c r="J179" s="5"/>
      <c r="K179" s="5"/>
    </row>
    <row r="180" spans="2:11" ht="60" x14ac:dyDescent="0.25">
      <c r="B180" s="1123"/>
      <c r="C180" s="92"/>
      <c r="D180" s="45" t="s">
        <v>1437</v>
      </c>
      <c r="E180" s="5"/>
      <c r="F180" s="5"/>
      <c r="G180" s="5"/>
      <c r="H180" s="5"/>
      <c r="I180" s="85"/>
      <c r="J180" s="5"/>
      <c r="K180" s="5"/>
    </row>
    <row r="181" spans="2:11" ht="60.75" thickBot="1" x14ac:dyDescent="0.3">
      <c r="B181" s="1124"/>
      <c r="C181" s="2"/>
      <c r="D181" s="39" t="s">
        <v>1443</v>
      </c>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row r="190" spans="2:11" x14ac:dyDescent="0.25">
      <c r="B190" s="5"/>
      <c r="D190" s="5"/>
      <c r="E190" s="5"/>
      <c r="F190" s="5"/>
      <c r="G190" s="5"/>
      <c r="H190" s="5"/>
      <c r="I190" s="85"/>
      <c r="J190" s="5"/>
      <c r="K190" s="5"/>
    </row>
    <row r="191" spans="2:11" x14ac:dyDescent="0.25">
      <c r="B191" s="5"/>
      <c r="D191" s="5"/>
      <c r="E191" s="5"/>
      <c r="F191" s="5"/>
      <c r="G191" s="5"/>
      <c r="H191" s="5"/>
      <c r="I191" s="85"/>
      <c r="J191" s="5"/>
      <c r="K191" s="5"/>
    </row>
    <row r="192" spans="2:11" x14ac:dyDescent="0.25">
      <c r="B192" s="5"/>
      <c r="D192" s="5"/>
      <c r="E192" s="5"/>
      <c r="F192" s="5"/>
      <c r="G192" s="5"/>
      <c r="H192" s="5"/>
      <c r="I192" s="85"/>
      <c r="J192" s="5"/>
      <c r="K192" s="5"/>
    </row>
    <row r="193" spans="2:11" x14ac:dyDescent="0.25">
      <c r="B193" s="5"/>
      <c r="D193" s="5"/>
      <c r="E193" s="5"/>
      <c r="F193" s="5"/>
      <c r="G193" s="5"/>
      <c r="H193" s="5"/>
      <c r="I193" s="85"/>
      <c r="J193" s="5"/>
      <c r="K193" s="5"/>
    </row>
    <row r="194" spans="2:11" x14ac:dyDescent="0.25">
      <c r="B194" s="5"/>
      <c r="D194" s="5"/>
      <c r="E194" s="5"/>
      <c r="F194" s="5"/>
      <c r="G194" s="5"/>
      <c r="H194" s="5"/>
      <c r="I194" s="85"/>
      <c r="J194" s="5"/>
      <c r="K194" s="5"/>
    </row>
    <row r="195" spans="2:11" x14ac:dyDescent="0.25">
      <c r="B195" s="5"/>
      <c r="D195" s="5"/>
      <c r="E195" s="5"/>
      <c r="F195" s="5"/>
      <c r="G195" s="5"/>
      <c r="H195" s="5"/>
      <c r="I195" s="85"/>
      <c r="J195" s="5"/>
      <c r="K195" s="5"/>
    </row>
    <row r="196" spans="2:11" x14ac:dyDescent="0.25">
      <c r="B196" s="5"/>
      <c r="D196" s="5"/>
      <c r="E196" s="5"/>
      <c r="F196" s="5"/>
      <c r="G196" s="5"/>
      <c r="H196" s="5"/>
      <c r="I196" s="85"/>
      <c r="J196" s="5"/>
      <c r="K196" s="5"/>
    </row>
    <row r="197" spans="2:11" x14ac:dyDescent="0.25">
      <c r="B197" s="5"/>
      <c r="D197" s="5"/>
      <c r="E197" s="5"/>
      <c r="F197" s="5"/>
      <c r="G197" s="5"/>
      <c r="H197" s="5"/>
      <c r="I197" s="85"/>
      <c r="J197" s="5"/>
      <c r="K197" s="5"/>
    </row>
  </sheetData>
  <mergeCells count="59">
    <mergeCell ref="B137:B143"/>
    <mergeCell ref="D104:I104"/>
    <mergeCell ref="D108:I108"/>
    <mergeCell ref="D109:I109"/>
    <mergeCell ref="D110:I110"/>
    <mergeCell ref="B127:E127"/>
    <mergeCell ref="B128:B134"/>
    <mergeCell ref="D95:I95"/>
    <mergeCell ref="D96:I96"/>
    <mergeCell ref="D97:I97"/>
    <mergeCell ref="D102:I102"/>
    <mergeCell ref="B136:E136"/>
    <mergeCell ref="D84:I84"/>
    <mergeCell ref="D85:I85"/>
    <mergeCell ref="D89:I89"/>
    <mergeCell ref="D90:I90"/>
    <mergeCell ref="D79:I79"/>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B10:D10"/>
    <mergeCell ref="F10:S10"/>
    <mergeCell ref="F11:S11"/>
    <mergeCell ref="E12:R12"/>
    <mergeCell ref="E13:R13"/>
    <mergeCell ref="A1:P1"/>
    <mergeCell ref="A2:P2"/>
    <mergeCell ref="A3:P3"/>
    <mergeCell ref="A4:D4"/>
    <mergeCell ref="A5:P5"/>
  </mergeCells>
  <conditionalFormatting sqref="F122">
    <cfRule type="containsText" dxfId="38" priority="6" operator="containsText" text="ERROR">
      <formula>NOT(ISERROR(SEARCH("ERROR",F122)))</formula>
    </cfRule>
  </conditionalFormatting>
  <conditionalFormatting sqref="F10">
    <cfRule type="notContainsBlanks" dxfId="37" priority="5">
      <formula>LEN(TRIM(F10))&gt;0</formula>
    </cfRule>
  </conditionalFormatting>
  <conditionalFormatting sqref="F11:S11">
    <cfRule type="expression" dxfId="36" priority="3">
      <formula>E11="NO SE REPORTA"</formula>
    </cfRule>
    <cfRule type="expression" dxfId="35" priority="4">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99:H100 E60:H61 E92:H93 E29:H40 E22:H23 E46:E48 E53:H54 E67:E69 E74:H75 E81:H82 E106:E107 E87:E88 E18:E19 E112:H113">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132" r:id="rId1"/>
  </hyperlinks>
  <pageMargins left="0.25" right="0.25" top="0.75" bottom="0.75" header="0.3" footer="0.3"/>
  <pageSetup paperSize="178" orientation="landscape" horizontalDpi="1200" verticalDpi="1200" r:id="rId2"/>
  <ignoredErrors>
    <ignoredError sqref="E24:I24 E55:I55 E62:I62 E76:I76 E83:I83 E94:I94 E101:I101 E114:I114 E122:G122 E117 G117 E118 G118 E119 G119 E120 G120 E121 G121" evalError="1"/>
  </ignoredErrors>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U179"/>
  <sheetViews>
    <sheetView showGridLines="0" topLeftCell="A25" zoomScale="98" zoomScaleNormal="98" workbookViewId="0">
      <selection activeCell="E28" sqref="E28:E3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142</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INFORMACION",+F21))</f>
        <v>0.60422504850183234</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1740</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x14ac:dyDescent="0.25">
      <c r="B15" s="1122" t="s">
        <v>470</v>
      </c>
      <c r="C15" s="87"/>
      <c r="D15" s="1104"/>
      <c r="E15" s="1105"/>
      <c r="F15" s="1105"/>
      <c r="G15" s="1105"/>
      <c r="H15" s="1105"/>
      <c r="I15" s="1106"/>
      <c r="J15" s="5"/>
      <c r="K15" s="5"/>
    </row>
    <row r="16" spans="1:21" ht="15.75" thickBot="1" x14ac:dyDescent="0.3">
      <c r="B16" s="1123"/>
      <c r="C16" s="90"/>
      <c r="D16" s="1134" t="s">
        <v>471</v>
      </c>
      <c r="E16" s="1135"/>
      <c r="F16" s="1135"/>
      <c r="G16" s="1135"/>
      <c r="H16" s="1135"/>
      <c r="I16" s="1136"/>
      <c r="J16" s="5"/>
      <c r="K16" s="5"/>
    </row>
    <row r="17" spans="2:11" ht="15.75" thickBot="1" x14ac:dyDescent="0.3">
      <c r="B17" s="1123"/>
      <c r="C17" s="92"/>
      <c r="D17" s="42" t="s">
        <v>601</v>
      </c>
      <c r="E17" s="88" t="s">
        <v>494</v>
      </c>
      <c r="F17" s="88" t="s">
        <v>495</v>
      </c>
      <c r="G17" s="88" t="s">
        <v>496</v>
      </c>
      <c r="H17" s="88" t="s">
        <v>497</v>
      </c>
      <c r="I17" s="88" t="s">
        <v>602</v>
      </c>
      <c r="J17" s="5"/>
      <c r="K17" s="5"/>
    </row>
    <row r="18" spans="2:11" ht="36.75" thickBot="1" x14ac:dyDescent="0.3">
      <c r="B18" s="1123"/>
      <c r="C18" s="92"/>
      <c r="D18" s="39" t="s">
        <v>1444</v>
      </c>
      <c r="E18" s="539">
        <v>4861</v>
      </c>
      <c r="F18" s="539">
        <v>4639</v>
      </c>
      <c r="G18" s="143"/>
      <c r="H18" s="143"/>
      <c r="I18" s="536">
        <f>SUM(E18:H18)</f>
        <v>9500</v>
      </c>
      <c r="J18" s="5"/>
      <c r="K18" s="5"/>
    </row>
    <row r="19" spans="2:11" ht="36.75" thickBot="1" x14ac:dyDescent="0.3">
      <c r="B19" s="1123"/>
      <c r="C19" s="92"/>
      <c r="D19" s="39" t="s">
        <v>1445</v>
      </c>
      <c r="E19" s="539">
        <v>146</v>
      </c>
      <c r="F19" s="539">
        <v>284</v>
      </c>
      <c r="G19" s="143"/>
      <c r="H19" s="143"/>
      <c r="I19" s="536">
        <f>SUM(E19:H19)</f>
        <v>430</v>
      </c>
      <c r="J19" s="5"/>
      <c r="K19" s="5"/>
    </row>
    <row r="20" spans="2:11" ht="36.75" thickBot="1" x14ac:dyDescent="0.3">
      <c r="B20" s="1123"/>
      <c r="C20" s="92"/>
      <c r="D20" s="39" t="s">
        <v>1446</v>
      </c>
      <c r="E20" s="539">
        <v>1857</v>
      </c>
      <c r="F20" s="539">
        <v>2519</v>
      </c>
      <c r="G20" s="143"/>
      <c r="H20" s="143"/>
      <c r="I20" s="536">
        <f>SUM(E20:H20)</f>
        <v>4376</v>
      </c>
      <c r="J20" s="5"/>
      <c r="K20" s="5"/>
    </row>
    <row r="21" spans="2:11" ht="24.75" thickBot="1" x14ac:dyDescent="0.3">
      <c r="B21" s="1124"/>
      <c r="C21" s="2"/>
      <c r="D21" s="39" t="s">
        <v>1447</v>
      </c>
      <c r="E21" s="551">
        <f>+(E19+E20)/E18</f>
        <v>0.41205513268874716</v>
      </c>
      <c r="F21" s="551">
        <f>+(F19+F20)/F18</f>
        <v>0.60422504850183234</v>
      </c>
      <c r="G21" s="564" t="e">
        <f>+(G19+G20)/G18</f>
        <v>#DIV/0!</v>
      </c>
      <c r="H21" s="564" t="e">
        <f>+(H19+H20)/H18</f>
        <v>#DIV/0!</v>
      </c>
      <c r="I21" s="564">
        <f>+(I19+I20)/I18</f>
        <v>0.50589473684210529</v>
      </c>
      <c r="J21" s="5"/>
      <c r="K21" s="5"/>
    </row>
    <row r="22" spans="2:11" ht="36" customHeight="1" thickBot="1" x14ac:dyDescent="0.3">
      <c r="B22" s="46" t="s">
        <v>509</v>
      </c>
      <c r="C22" s="91"/>
      <c r="D22" s="1131" t="s">
        <v>1448</v>
      </c>
      <c r="E22" s="1132"/>
      <c r="F22" s="1132"/>
      <c r="G22" s="1132"/>
      <c r="H22" s="1132"/>
      <c r="I22" s="1133"/>
      <c r="J22" s="5"/>
      <c r="K22" s="5"/>
    </row>
    <row r="23" spans="2:11" ht="36" customHeight="1" thickBot="1" x14ac:dyDescent="0.3">
      <c r="B23" s="46" t="s">
        <v>511</v>
      </c>
      <c r="C23" s="91"/>
      <c r="D23" s="1131" t="s">
        <v>610</v>
      </c>
      <c r="E23" s="1132"/>
      <c r="F23" s="1132"/>
      <c r="G23" s="1132"/>
      <c r="H23" s="1132"/>
      <c r="I23" s="1133"/>
      <c r="J23" s="5"/>
      <c r="K23" s="5"/>
    </row>
    <row r="24" spans="2:11" ht="15.75" thickBot="1" x14ac:dyDescent="0.3">
      <c r="B24" s="1"/>
      <c r="C24" s="74"/>
      <c r="D24" s="5"/>
      <c r="E24" s="5"/>
      <c r="F24" s="5"/>
      <c r="G24" s="5"/>
      <c r="H24" s="5"/>
      <c r="I24" s="5"/>
      <c r="J24" s="5"/>
      <c r="K24" s="5"/>
    </row>
    <row r="25" spans="2:11" ht="24" customHeight="1" thickBot="1" x14ac:dyDescent="0.3">
      <c r="B25" s="1119" t="s">
        <v>513</v>
      </c>
      <c r="C25" s="1120"/>
      <c r="D25" s="1120"/>
      <c r="E25" s="1121"/>
      <c r="F25" s="5"/>
      <c r="G25" s="5"/>
      <c r="H25" s="5"/>
      <c r="I25" s="5"/>
      <c r="J25" s="5"/>
      <c r="K25" s="5"/>
    </row>
    <row r="26" spans="2:11" ht="72.75" thickBot="1" x14ac:dyDescent="0.3">
      <c r="B26" s="1122">
        <v>1</v>
      </c>
      <c r="C26" s="92"/>
      <c r="D26" s="47" t="s">
        <v>514</v>
      </c>
      <c r="E26" s="527" t="s">
        <v>2</v>
      </c>
      <c r="F26" s="5"/>
      <c r="G26" s="5"/>
      <c r="H26" s="5"/>
      <c r="I26" s="5"/>
      <c r="J26" s="5"/>
      <c r="K26" s="5"/>
    </row>
    <row r="27" spans="2:11" ht="48.75" thickBot="1" x14ac:dyDescent="0.3">
      <c r="B27" s="1123"/>
      <c r="C27" s="92"/>
      <c r="D27" s="39" t="s">
        <v>7</v>
      </c>
      <c r="E27" s="527" t="s">
        <v>1708</v>
      </c>
      <c r="F27" s="5"/>
      <c r="G27" s="5"/>
      <c r="H27" s="5"/>
      <c r="I27" s="5"/>
      <c r="J27" s="5"/>
      <c r="K27" s="5"/>
    </row>
    <row r="28" spans="2:11" ht="24.75" thickBot="1" x14ac:dyDescent="0.3">
      <c r="B28" s="1123"/>
      <c r="C28" s="92"/>
      <c r="D28" s="39" t="s">
        <v>515</v>
      </c>
      <c r="E28" s="527" t="s">
        <v>2519</v>
      </c>
      <c r="F28" s="5"/>
      <c r="G28" s="5"/>
      <c r="H28" s="5"/>
      <c r="I28" s="5"/>
      <c r="J28" s="5"/>
      <c r="K28" s="5"/>
    </row>
    <row r="29" spans="2:11" ht="48.75" thickBot="1" x14ac:dyDescent="0.3">
      <c r="B29" s="1123"/>
      <c r="C29" s="92"/>
      <c r="D29" s="39" t="s">
        <v>9</v>
      </c>
      <c r="E29" s="527" t="s">
        <v>2520</v>
      </c>
      <c r="F29" s="5"/>
      <c r="G29" s="5"/>
      <c r="H29" s="5"/>
      <c r="I29" s="5"/>
      <c r="J29" s="5"/>
      <c r="K29" s="5"/>
    </row>
    <row r="30" spans="2:11" ht="30.75" thickBot="1" x14ac:dyDescent="0.3">
      <c r="B30" s="1123"/>
      <c r="C30" s="92"/>
      <c r="D30" s="39" t="s">
        <v>11</v>
      </c>
      <c r="E30" s="528" t="s">
        <v>2521</v>
      </c>
      <c r="F30" s="542"/>
      <c r="G30" s="5"/>
      <c r="H30" s="5"/>
      <c r="I30" s="5"/>
      <c r="J30" s="5"/>
      <c r="K30" s="5"/>
    </row>
    <row r="31" spans="2:11" ht="15.75" thickBot="1" x14ac:dyDescent="0.3">
      <c r="B31" s="1123"/>
      <c r="C31" s="92"/>
      <c r="D31" s="39" t="s">
        <v>13</v>
      </c>
      <c r="E31" s="540">
        <v>3133539818</v>
      </c>
      <c r="F31" s="320"/>
      <c r="G31" s="5"/>
      <c r="H31" s="5"/>
      <c r="I31" s="5"/>
      <c r="J31" s="5"/>
      <c r="K31" s="5"/>
    </row>
    <row r="32" spans="2:11" ht="24.75" thickBot="1" x14ac:dyDescent="0.3">
      <c r="B32" s="1124"/>
      <c r="C32" s="2"/>
      <c r="D32" s="39" t="s">
        <v>516</v>
      </c>
      <c r="E32" s="541" t="s">
        <v>1743</v>
      </c>
      <c r="F32" s="5"/>
      <c r="G32" s="5"/>
      <c r="H32" s="5"/>
      <c r="I32" s="5"/>
      <c r="J32" s="5"/>
      <c r="K32" s="5"/>
    </row>
    <row r="33" spans="2:11" ht="15.75" thickBot="1" x14ac:dyDescent="0.3">
      <c r="B33" s="1"/>
      <c r="C33" s="74"/>
      <c r="D33" s="5"/>
      <c r="E33" s="5"/>
      <c r="F33" s="5"/>
      <c r="G33" s="5"/>
      <c r="H33" s="5"/>
      <c r="I33" s="5"/>
      <c r="J33" s="5"/>
      <c r="K33" s="5"/>
    </row>
    <row r="34" spans="2:11" ht="15.75" thickBot="1" x14ac:dyDescent="0.3">
      <c r="B34" s="1119" t="s">
        <v>517</v>
      </c>
      <c r="C34" s="1120"/>
      <c r="D34" s="1120"/>
      <c r="E34" s="1121"/>
      <c r="F34" s="5"/>
      <c r="G34" s="5"/>
      <c r="H34" s="5"/>
      <c r="I34" s="5"/>
      <c r="J34" s="5"/>
      <c r="K34" s="5"/>
    </row>
    <row r="35" spans="2:11" ht="15.75" thickBot="1" x14ac:dyDescent="0.3">
      <c r="B35" s="1122">
        <v>1</v>
      </c>
      <c r="C35" s="92"/>
      <c r="D35" s="47" t="s">
        <v>514</v>
      </c>
      <c r="E35" s="212" t="s">
        <v>518</v>
      </c>
      <c r="F35" s="5"/>
      <c r="G35" s="5"/>
      <c r="H35" s="5"/>
      <c r="I35" s="5"/>
      <c r="J35" s="5"/>
      <c r="K35" s="5"/>
    </row>
    <row r="36" spans="2:11" ht="15.75" thickBot="1" x14ac:dyDescent="0.3">
      <c r="B36" s="1123"/>
      <c r="C36" s="92"/>
      <c r="D36" s="39" t="s">
        <v>7</v>
      </c>
      <c r="E36" s="305" t="s">
        <v>519</v>
      </c>
      <c r="F36" s="5"/>
      <c r="G36" s="5"/>
      <c r="H36" s="5"/>
      <c r="I36" s="5"/>
      <c r="J36" s="5"/>
      <c r="K36" s="5"/>
    </row>
    <row r="37" spans="2:11" ht="15.75" thickBot="1" x14ac:dyDescent="0.3">
      <c r="B37" s="1123"/>
      <c r="C37" s="92"/>
      <c r="D37" s="39" t="s">
        <v>515</v>
      </c>
      <c r="E37" s="162"/>
      <c r="F37" s="5"/>
      <c r="G37" s="5"/>
      <c r="H37" s="5"/>
      <c r="I37" s="5"/>
      <c r="J37" s="5"/>
      <c r="K37" s="5"/>
    </row>
    <row r="38" spans="2:11" ht="15.75" thickBot="1" x14ac:dyDescent="0.3">
      <c r="B38" s="1123"/>
      <c r="C38" s="92"/>
      <c r="D38" s="39" t="s">
        <v>9</v>
      </c>
      <c r="E38" s="162"/>
      <c r="F38" s="5"/>
      <c r="G38" s="5"/>
      <c r="H38" s="5"/>
      <c r="I38" s="5"/>
      <c r="J38" s="5"/>
      <c r="K38" s="5"/>
    </row>
    <row r="39" spans="2:11" ht="15.75" thickBot="1" x14ac:dyDescent="0.3">
      <c r="B39" s="1123"/>
      <c r="C39" s="92"/>
      <c r="D39" s="39" t="s">
        <v>11</v>
      </c>
      <c r="E39" s="162"/>
      <c r="F39" s="5"/>
      <c r="G39" s="5"/>
      <c r="H39" s="5"/>
      <c r="I39" s="5"/>
      <c r="J39" s="5"/>
      <c r="K39" s="5"/>
    </row>
    <row r="40" spans="2:11" ht="15.75" thickBot="1" x14ac:dyDescent="0.3">
      <c r="B40" s="1123"/>
      <c r="C40" s="92"/>
      <c r="D40" s="39" t="s">
        <v>13</v>
      </c>
      <c r="E40" s="162"/>
      <c r="F40" s="5"/>
      <c r="G40" s="5"/>
      <c r="H40" s="5"/>
      <c r="I40" s="5"/>
      <c r="J40" s="5"/>
      <c r="K40" s="5"/>
    </row>
    <row r="41" spans="2:11" ht="15.75" thickBot="1" x14ac:dyDescent="0.3">
      <c r="B41" s="1124"/>
      <c r="C41" s="2"/>
      <c r="D41" s="39" t="s">
        <v>516</v>
      </c>
      <c r="E41" s="162"/>
      <c r="F41" s="5"/>
      <c r="G41" s="5"/>
      <c r="H41" s="5"/>
      <c r="I41" s="5"/>
      <c r="J41" s="5"/>
      <c r="K41" s="5"/>
    </row>
    <row r="42" spans="2:11" ht="15.75" thickBot="1" x14ac:dyDescent="0.3">
      <c r="B42" s="1"/>
      <c r="C42" s="74"/>
      <c r="D42" s="5"/>
      <c r="E42" s="5"/>
      <c r="F42" s="5"/>
      <c r="G42" s="5"/>
      <c r="H42" s="5"/>
      <c r="I42" s="5"/>
      <c r="J42" s="5"/>
      <c r="K42" s="5"/>
    </row>
    <row r="43" spans="2:11" ht="15" customHeight="1" thickBot="1" x14ac:dyDescent="0.3">
      <c r="B43" s="120" t="s">
        <v>520</v>
      </c>
      <c r="C43" s="121"/>
      <c r="D43" s="121"/>
      <c r="E43" s="122"/>
      <c r="G43" s="5"/>
      <c r="H43" s="5"/>
      <c r="I43" s="5"/>
      <c r="J43" s="5"/>
      <c r="K43" s="5"/>
    </row>
    <row r="44" spans="2:11" ht="24.75" thickBot="1" x14ac:dyDescent="0.3">
      <c r="B44" s="46" t="s">
        <v>521</v>
      </c>
      <c r="C44" s="39" t="s">
        <v>522</v>
      </c>
      <c r="D44" s="39" t="s">
        <v>523</v>
      </c>
      <c r="E44" s="39" t="s">
        <v>524</v>
      </c>
      <c r="F44" s="5"/>
      <c r="G44" s="5"/>
      <c r="H44" s="5"/>
      <c r="I44" s="5"/>
      <c r="J44" s="5"/>
    </row>
    <row r="45" spans="2:11" ht="60.75" thickBot="1" x14ac:dyDescent="0.3">
      <c r="B45" s="48">
        <v>42401</v>
      </c>
      <c r="C45" s="39">
        <v>0.01</v>
      </c>
      <c r="D45" s="49" t="s">
        <v>1449</v>
      </c>
      <c r="E45" s="39"/>
      <c r="F45" s="5"/>
      <c r="G45" s="5"/>
      <c r="H45" s="5"/>
      <c r="I45" s="5"/>
      <c r="J45" s="5"/>
    </row>
    <row r="46" spans="2:11" ht="15.75" thickBot="1" x14ac:dyDescent="0.3">
      <c r="B46" s="1"/>
      <c r="C46" s="74"/>
      <c r="D46" s="5"/>
      <c r="E46" s="5"/>
      <c r="F46" s="5"/>
      <c r="G46" s="5"/>
      <c r="H46" s="5"/>
      <c r="I46" s="5"/>
      <c r="J46" s="5"/>
      <c r="K46" s="5"/>
    </row>
    <row r="47" spans="2:11" x14ac:dyDescent="0.25">
      <c r="B47" s="127" t="s">
        <v>428</v>
      </c>
      <c r="C47" s="94"/>
      <c r="D47" s="5"/>
      <c r="E47" s="5"/>
      <c r="F47" s="5"/>
      <c r="G47" s="5"/>
      <c r="H47" s="5"/>
      <c r="I47" s="5"/>
      <c r="J47" s="5"/>
      <c r="K47" s="5"/>
    </row>
    <row r="48" spans="2:11" x14ac:dyDescent="0.25">
      <c r="B48" s="1330"/>
      <c r="C48" s="1331"/>
      <c r="D48" s="1331"/>
      <c r="E48" s="1332"/>
      <c r="F48" s="5"/>
      <c r="G48" s="5"/>
      <c r="H48" s="5"/>
      <c r="I48" s="5"/>
      <c r="J48" s="5"/>
      <c r="K48" s="5"/>
    </row>
    <row r="49" spans="2:11" x14ac:dyDescent="0.25">
      <c r="B49" s="1333"/>
      <c r="C49" s="1334"/>
      <c r="D49" s="1334"/>
      <c r="E49" s="1335"/>
      <c r="F49" s="5"/>
      <c r="G49" s="5"/>
      <c r="H49" s="5"/>
      <c r="I49" s="5"/>
      <c r="J49" s="5"/>
      <c r="K49" s="5"/>
    </row>
    <row r="50" spans="2:11" ht="15.75" thickBot="1" x14ac:dyDescent="0.3">
      <c r="B50" s="5"/>
      <c r="D50" s="5"/>
      <c r="E50" s="5"/>
      <c r="F50" s="5"/>
      <c r="G50" s="5"/>
      <c r="H50" s="5"/>
      <c r="I50" s="5"/>
      <c r="J50" s="5"/>
      <c r="K50" s="5"/>
    </row>
    <row r="51" spans="2:11" ht="24.75" thickBot="1" x14ac:dyDescent="0.3">
      <c r="B51" s="50" t="s">
        <v>526</v>
      </c>
      <c r="C51" s="95"/>
      <c r="D51" s="5"/>
      <c r="E51" s="5"/>
      <c r="F51" s="5"/>
      <c r="G51" s="5"/>
      <c r="H51" s="5"/>
      <c r="I51" s="5"/>
      <c r="J51" s="5"/>
      <c r="K51" s="5"/>
    </row>
    <row r="52" spans="2:11" ht="15.75" thickBot="1" x14ac:dyDescent="0.3">
      <c r="B52" s="1"/>
      <c r="C52" s="74"/>
      <c r="D52" s="5"/>
      <c r="E52" s="5"/>
      <c r="F52" s="5"/>
      <c r="G52" s="5"/>
      <c r="H52" s="5"/>
      <c r="I52" s="5"/>
      <c r="J52" s="5"/>
      <c r="K52" s="5"/>
    </row>
    <row r="53" spans="2:11" ht="84.75" thickBot="1" x14ac:dyDescent="0.3">
      <c r="B53" s="51" t="s">
        <v>527</v>
      </c>
      <c r="C53" s="96"/>
      <c r="D53" s="42" t="s">
        <v>1450</v>
      </c>
      <c r="E53" s="5"/>
      <c r="F53" s="5"/>
      <c r="G53" s="5"/>
      <c r="H53" s="5"/>
      <c r="I53" s="5"/>
      <c r="J53" s="5"/>
      <c r="K53" s="5"/>
    </row>
    <row r="54" spans="2:11" x14ac:dyDescent="0.25">
      <c r="B54" s="1122" t="s">
        <v>529</v>
      </c>
      <c r="C54" s="92"/>
      <c r="D54" s="52" t="s">
        <v>530</v>
      </c>
      <c r="E54" s="5"/>
      <c r="F54" s="5"/>
      <c r="G54" s="5"/>
      <c r="H54" s="5"/>
      <c r="I54" s="5"/>
      <c r="J54" s="5"/>
      <c r="K54" s="5"/>
    </row>
    <row r="55" spans="2:11" ht="72" x14ac:dyDescent="0.25">
      <c r="B55" s="1123"/>
      <c r="C55" s="92"/>
      <c r="D55" s="52" t="s">
        <v>1451</v>
      </c>
      <c r="E55" s="5"/>
      <c r="F55" s="5"/>
      <c r="G55" s="5"/>
      <c r="H55" s="5"/>
      <c r="I55" s="5"/>
      <c r="J55" s="5"/>
      <c r="K55" s="5"/>
    </row>
    <row r="56" spans="2:11" x14ac:dyDescent="0.25">
      <c r="B56" s="1123"/>
      <c r="C56" s="92"/>
      <c r="D56" s="52" t="s">
        <v>615</v>
      </c>
      <c r="E56" s="5"/>
      <c r="F56" s="5"/>
      <c r="G56" s="5"/>
      <c r="H56" s="5"/>
      <c r="I56" s="5"/>
      <c r="J56" s="5"/>
      <c r="K56" s="5"/>
    </row>
    <row r="57" spans="2:11" ht="24" x14ac:dyDescent="0.25">
      <c r="B57" s="1123"/>
      <c r="C57" s="92"/>
      <c r="D57" s="45" t="s">
        <v>1452</v>
      </c>
      <c r="E57" s="5"/>
      <c r="F57" s="5"/>
      <c r="G57" s="5"/>
      <c r="H57" s="5"/>
      <c r="I57" s="5"/>
      <c r="J57" s="5"/>
      <c r="K57" s="5"/>
    </row>
    <row r="58" spans="2:11" ht="24" x14ac:dyDescent="0.25">
      <c r="B58" s="1123"/>
      <c r="C58" s="92"/>
      <c r="D58" s="45" t="s">
        <v>1453</v>
      </c>
      <c r="E58" s="5"/>
      <c r="F58" s="5"/>
      <c r="G58" s="5"/>
      <c r="H58" s="5"/>
      <c r="I58" s="5"/>
      <c r="J58" s="5"/>
      <c r="K58" s="5"/>
    </row>
    <row r="59" spans="2:11" ht="15.75" thickBot="1" x14ac:dyDescent="0.3">
      <c r="B59" s="1124"/>
      <c r="C59" s="2"/>
      <c r="D59" s="39" t="s">
        <v>535</v>
      </c>
      <c r="E59" s="5"/>
      <c r="F59" s="5"/>
      <c r="G59" s="5"/>
      <c r="H59" s="5"/>
      <c r="I59" s="5"/>
      <c r="J59" s="5"/>
      <c r="K59" s="5"/>
    </row>
    <row r="60" spans="2:11" ht="24.75" thickBot="1" x14ac:dyDescent="0.3">
      <c r="B60" s="46" t="s">
        <v>542</v>
      </c>
      <c r="C60" s="2"/>
      <c r="D60" s="39"/>
      <c r="E60" s="5"/>
      <c r="F60" s="5"/>
      <c r="G60" s="5"/>
      <c r="H60" s="5"/>
      <c r="I60" s="5"/>
      <c r="J60" s="5"/>
      <c r="K60" s="5"/>
    </row>
    <row r="61" spans="2:11" ht="132" x14ac:dyDescent="0.25">
      <c r="B61" s="1122" t="s">
        <v>543</v>
      </c>
      <c r="C61" s="92"/>
      <c r="D61" s="45" t="s">
        <v>1454</v>
      </c>
      <c r="E61" s="5"/>
      <c r="F61" s="5"/>
      <c r="G61" s="5"/>
      <c r="H61" s="5"/>
      <c r="I61" s="5"/>
      <c r="J61" s="5"/>
      <c r="K61" s="5"/>
    </row>
    <row r="62" spans="2:11" ht="324" x14ac:dyDescent="0.25">
      <c r="B62" s="1123"/>
      <c r="C62" s="92"/>
      <c r="D62" s="45" t="s">
        <v>1455</v>
      </c>
      <c r="E62" s="5"/>
      <c r="F62" s="5"/>
      <c r="G62" s="5"/>
      <c r="H62" s="5"/>
      <c r="I62" s="5"/>
      <c r="J62" s="5"/>
      <c r="K62" s="5"/>
    </row>
    <row r="63" spans="2:11" ht="84" x14ac:dyDescent="0.25">
      <c r="B63" s="1123"/>
      <c r="C63" s="92"/>
      <c r="D63" s="45" t="s">
        <v>1456</v>
      </c>
      <c r="E63" s="5"/>
      <c r="F63" s="5"/>
      <c r="G63" s="5"/>
      <c r="H63" s="5"/>
      <c r="I63" s="5"/>
      <c r="J63" s="5"/>
      <c r="K63" s="5"/>
    </row>
    <row r="64" spans="2:11" ht="72" x14ac:dyDescent="0.25">
      <c r="B64" s="1123"/>
      <c r="C64" s="92"/>
      <c r="D64" s="45" t="s">
        <v>1457</v>
      </c>
      <c r="E64" s="5"/>
      <c r="F64" s="5"/>
      <c r="G64" s="5"/>
      <c r="H64" s="5"/>
      <c r="I64" s="5"/>
      <c r="J64" s="5"/>
      <c r="K64" s="5"/>
    </row>
    <row r="65" spans="2:11" ht="60.75" thickBot="1" x14ac:dyDescent="0.3">
      <c r="B65" s="1124"/>
      <c r="C65" s="2"/>
      <c r="D65" s="39" t="s">
        <v>1458</v>
      </c>
      <c r="E65" s="5"/>
      <c r="F65" s="5"/>
      <c r="G65" s="5"/>
      <c r="H65" s="5"/>
      <c r="I65" s="5"/>
      <c r="J65" s="5"/>
      <c r="K65" s="5"/>
    </row>
    <row r="66" spans="2:11" x14ac:dyDescent="0.25">
      <c r="B66" s="1122" t="s">
        <v>560</v>
      </c>
      <c r="C66" s="92"/>
      <c r="D66" s="45"/>
      <c r="E66" s="5"/>
      <c r="F66" s="5"/>
      <c r="G66" s="5"/>
      <c r="H66" s="5"/>
      <c r="I66" s="5"/>
      <c r="J66" s="5"/>
      <c r="K66" s="5"/>
    </row>
    <row r="67" spans="2:11" x14ac:dyDescent="0.25">
      <c r="B67" s="1123"/>
      <c r="C67" s="92"/>
      <c r="D67" s="15"/>
      <c r="E67" s="5"/>
      <c r="F67" s="5"/>
      <c r="G67" s="5"/>
      <c r="H67" s="5"/>
      <c r="I67" s="5"/>
      <c r="J67" s="5"/>
      <c r="K67" s="5"/>
    </row>
    <row r="68" spans="2:11" x14ac:dyDescent="0.25">
      <c r="B68" s="1123"/>
      <c r="C68" s="92"/>
      <c r="D68" s="45" t="s">
        <v>561</v>
      </c>
      <c r="E68" s="5"/>
      <c r="F68" s="5"/>
      <c r="G68" s="5"/>
      <c r="H68" s="5"/>
      <c r="I68" s="5"/>
      <c r="J68" s="5"/>
      <c r="K68" s="5"/>
    </row>
    <row r="69" spans="2:11" ht="25.5" x14ac:dyDescent="0.25">
      <c r="B69" s="1123"/>
      <c r="C69" s="92"/>
      <c r="D69" s="45" t="s">
        <v>1459</v>
      </c>
      <c r="E69" s="5"/>
      <c r="F69" s="5"/>
      <c r="G69" s="5"/>
      <c r="H69" s="5"/>
      <c r="I69" s="5"/>
      <c r="J69" s="5"/>
      <c r="K69" s="5"/>
    </row>
    <row r="70" spans="2:11" ht="37.5" x14ac:dyDescent="0.25">
      <c r="B70" s="1123"/>
      <c r="C70" s="92"/>
      <c r="D70" s="45" t="s">
        <v>1460</v>
      </c>
      <c r="E70" s="5"/>
      <c r="F70" s="5"/>
      <c r="G70" s="5"/>
      <c r="H70" s="5"/>
      <c r="I70" s="5"/>
      <c r="J70" s="5"/>
      <c r="K70" s="5"/>
    </row>
    <row r="71" spans="2:11" ht="37.5" x14ac:dyDescent="0.25">
      <c r="B71" s="1123"/>
      <c r="C71" s="92"/>
      <c r="D71" s="45" t="s">
        <v>1461</v>
      </c>
      <c r="E71" s="5"/>
      <c r="F71" s="5"/>
      <c r="G71" s="5"/>
      <c r="H71" s="5"/>
      <c r="I71" s="5"/>
      <c r="J71" s="5"/>
      <c r="K71" s="5"/>
    </row>
    <row r="72" spans="2:11" ht="36" x14ac:dyDescent="0.25">
      <c r="B72" s="1123"/>
      <c r="C72" s="92"/>
      <c r="D72" s="45" t="s">
        <v>1462</v>
      </c>
      <c r="E72" s="5"/>
      <c r="F72" s="5"/>
      <c r="G72" s="5"/>
      <c r="H72" s="5"/>
      <c r="I72" s="5"/>
      <c r="J72" s="5"/>
      <c r="K72" s="5"/>
    </row>
    <row r="73" spans="2:11" ht="120.75" thickBot="1" x14ac:dyDescent="0.3">
      <c r="B73" s="1124"/>
      <c r="C73" s="2"/>
      <c r="D73" s="39" t="s">
        <v>1463</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B54:B59"/>
    <mergeCell ref="B61:B65"/>
    <mergeCell ref="B66:B73"/>
    <mergeCell ref="B15:B21"/>
    <mergeCell ref="D15:I15"/>
    <mergeCell ref="D16:I16"/>
    <mergeCell ref="D22:I22"/>
    <mergeCell ref="D23:I23"/>
    <mergeCell ref="B25:E25"/>
    <mergeCell ref="B26:B32"/>
    <mergeCell ref="B34:E34"/>
    <mergeCell ref="B35:B41"/>
    <mergeCell ref="B48:E49"/>
    <mergeCell ref="B10:D10"/>
    <mergeCell ref="F10:S10"/>
    <mergeCell ref="F11:S11"/>
    <mergeCell ref="E12:R12"/>
    <mergeCell ref="E13:R13"/>
    <mergeCell ref="A1:P1"/>
    <mergeCell ref="A2:P2"/>
    <mergeCell ref="A3:P3"/>
    <mergeCell ref="A4:D4"/>
    <mergeCell ref="A5:P5"/>
  </mergeCells>
  <conditionalFormatting sqref="F10">
    <cfRule type="notContainsBlanks" dxfId="33" priority="5">
      <formula>LEN(TRIM(F10))&gt;0</formula>
    </cfRule>
  </conditionalFormatting>
  <conditionalFormatting sqref="F11:S11">
    <cfRule type="expression" dxfId="32" priority="3">
      <formula>E11="NO SE REPORTA"</formula>
    </cfRule>
    <cfRule type="expression" dxfId="31" priority="4">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0" r:id="rId1"/>
  </hyperlinks>
  <pageMargins left="0.25" right="0.25" top="0.75" bottom="0.75" header="0.3" footer="0.3"/>
  <pageSetup paperSize="178" orientation="landscape" horizontalDpi="1200" verticalDpi="1200" r:id="rId2"/>
  <ignoredErrors>
    <ignoredError sqref="F21:H21" evalError="1"/>
  </ignoredError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U91"/>
  <sheetViews>
    <sheetView showGridLines="0" topLeftCell="A8" zoomScale="98" zoomScaleNormal="98" workbookViewId="0">
      <selection activeCell="D8" sqref="D8"/>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3.42578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tr">
        <f>'Datos Generales'!C6</f>
        <v>2021-II</v>
      </c>
      <c r="F4" s="392"/>
      <c r="G4" s="392"/>
      <c r="H4" s="392"/>
      <c r="I4" s="392"/>
      <c r="J4" s="392"/>
      <c r="K4" s="392"/>
      <c r="L4" s="394"/>
      <c r="M4" s="394"/>
      <c r="N4" s="394"/>
      <c r="O4" s="394"/>
      <c r="P4" s="395"/>
      <c r="Q4"/>
      <c r="R4"/>
    </row>
    <row r="5" spans="1:21" ht="16.5" customHeight="1" thickBot="1" x14ac:dyDescent="0.3">
      <c r="A5" s="1090" t="s">
        <v>143</v>
      </c>
      <c r="B5" s="1091"/>
      <c r="C5" s="1091"/>
      <c r="D5" s="1091"/>
      <c r="E5" s="1091"/>
      <c r="F5" s="1091"/>
      <c r="G5" s="1091"/>
      <c r="H5" s="1091"/>
      <c r="I5" s="1091"/>
      <c r="J5" s="1091"/>
      <c r="K5" s="1091"/>
      <c r="L5" s="1091"/>
      <c r="M5" s="1091"/>
      <c r="N5" s="1091"/>
      <c r="O5" s="1091"/>
      <c r="P5" s="1092"/>
    </row>
    <row r="6" spans="1:21" ht="15.75" thickBot="1" x14ac:dyDescent="0.3">
      <c r="B6" s="1" t="s">
        <v>460</v>
      </c>
      <c r="C6" s="74"/>
      <c r="D6" s="5"/>
      <c r="E6" s="72"/>
      <c r="F6" s="5" t="s">
        <v>461</v>
      </c>
      <c r="G6" s="5"/>
      <c r="H6" s="5"/>
      <c r="I6" s="5"/>
      <c r="J6" s="5"/>
      <c r="K6" s="5"/>
    </row>
    <row r="7" spans="1:21" ht="15.75" thickBot="1" x14ac:dyDescent="0.3">
      <c r="B7" s="168" t="s">
        <v>463</v>
      </c>
      <c r="C7" s="205">
        <v>2020</v>
      </c>
      <c r="D7" s="207">
        <f>IF(E9="NO APLICA","NO APLICA",IF(E10="NO SE REPORTA","SIN INFORMACION",+F17))</f>
        <v>1</v>
      </c>
      <c r="E7" s="215"/>
      <c r="F7" s="5" t="s">
        <v>462</v>
      </c>
      <c r="G7" s="5"/>
      <c r="H7" s="5"/>
      <c r="I7" s="5"/>
      <c r="J7" s="5"/>
      <c r="K7" s="5"/>
    </row>
    <row r="8" spans="1:21" x14ac:dyDescent="0.25">
      <c r="B8" s="351" t="s">
        <v>465</v>
      </c>
      <c r="E8" s="206"/>
      <c r="F8" s="5" t="s">
        <v>464</v>
      </c>
      <c r="G8" s="5"/>
      <c r="H8" s="5"/>
      <c r="I8" s="5"/>
      <c r="J8" s="5"/>
      <c r="K8" s="5"/>
    </row>
    <row r="9" spans="1:21" x14ac:dyDescent="0.25">
      <c r="B9" s="1143" t="s">
        <v>466</v>
      </c>
      <c r="C9" s="1143"/>
      <c r="D9" s="1143"/>
      <c r="E9" s="354" t="s">
        <v>467</v>
      </c>
      <c r="F9" s="1150"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151"/>
      <c r="H9" s="1151"/>
      <c r="I9" s="1151"/>
      <c r="J9" s="1151"/>
      <c r="K9" s="1151"/>
      <c r="L9" s="1151"/>
      <c r="M9" s="1151"/>
      <c r="N9" s="1151"/>
      <c r="O9" s="1151"/>
      <c r="P9" s="1151"/>
      <c r="Q9" s="1151"/>
      <c r="R9" s="1151"/>
      <c r="S9" s="1151"/>
      <c r="T9" s="5"/>
      <c r="U9" s="5"/>
    </row>
    <row r="10" spans="1:21" ht="14.45" customHeight="1" x14ac:dyDescent="0.25">
      <c r="B10" s="353"/>
      <c r="C10" s="86"/>
      <c r="D10" s="168" t="str">
        <f>IF(E9="SI APLICA","¿El indicador no se reporta por limitaciones de información disponible? ","")</f>
        <v xml:space="preserve">¿El indicador no se reporta por limitaciones de información disponible? </v>
      </c>
      <c r="E10" s="355" t="s">
        <v>468</v>
      </c>
      <c r="F10" s="1144"/>
      <c r="G10" s="1145"/>
      <c r="H10" s="1145"/>
      <c r="I10" s="1145"/>
      <c r="J10" s="1145"/>
      <c r="K10" s="1145"/>
      <c r="L10" s="1145"/>
      <c r="M10" s="1145"/>
      <c r="N10" s="1145"/>
      <c r="O10" s="1145"/>
      <c r="P10" s="1145"/>
      <c r="Q10" s="1145"/>
      <c r="R10" s="1145"/>
      <c r="S10" s="1145"/>
    </row>
    <row r="11" spans="1:21" ht="23.45" customHeight="1" x14ac:dyDescent="0.25">
      <c r="B11" s="351"/>
      <c r="C11" s="86"/>
      <c r="D11" s="168" t="str">
        <f>IF(E10="SI SE REPORTA","¿Qué programas o proyectos del Plan de Acción están asociados al indicador? ","")</f>
        <v xml:space="preserve">¿Qué programas o proyectos del Plan de Acción están asociados al indicador? </v>
      </c>
      <c r="E11" s="1146" t="s">
        <v>1744</v>
      </c>
      <c r="F11" s="1146"/>
      <c r="G11" s="1146"/>
      <c r="H11" s="1146"/>
      <c r="I11" s="1146"/>
      <c r="J11" s="1146"/>
      <c r="K11" s="1146"/>
      <c r="L11" s="1146"/>
      <c r="M11" s="1146"/>
      <c r="N11" s="1146"/>
      <c r="O11" s="1146"/>
      <c r="P11" s="1146"/>
      <c r="Q11" s="1146"/>
      <c r="R11" s="1146"/>
    </row>
    <row r="12" spans="1:21" ht="21.95" customHeight="1" thickBot="1" x14ac:dyDescent="0.3">
      <c r="B12" s="351"/>
      <c r="C12" s="86"/>
      <c r="D12" s="168" t="s">
        <v>469</v>
      </c>
      <c r="E12" s="1147"/>
      <c r="F12" s="1148"/>
      <c r="G12" s="1148"/>
      <c r="H12" s="1148"/>
      <c r="I12" s="1148"/>
      <c r="J12" s="1148"/>
      <c r="K12" s="1148"/>
      <c r="L12" s="1148"/>
      <c r="M12" s="1148"/>
      <c r="N12" s="1148"/>
      <c r="O12" s="1148"/>
      <c r="P12" s="1148"/>
      <c r="Q12" s="1148"/>
      <c r="R12" s="1149"/>
    </row>
    <row r="13" spans="1:21" ht="15.75" customHeight="1" thickBot="1" x14ac:dyDescent="0.3">
      <c r="B13" s="1238" t="s">
        <v>470</v>
      </c>
      <c r="C13" s="100"/>
      <c r="D13" s="1131" t="s">
        <v>471</v>
      </c>
      <c r="E13" s="1132"/>
      <c r="F13" s="1132"/>
      <c r="G13" s="1132"/>
      <c r="H13" s="1132"/>
      <c r="I13" s="1105"/>
      <c r="J13" s="1106"/>
      <c r="K13" s="5"/>
    </row>
    <row r="14" spans="1:21" ht="15.75" thickBot="1" x14ac:dyDescent="0.3">
      <c r="B14" s="1239"/>
      <c r="C14" s="96" t="s">
        <v>424</v>
      </c>
      <c r="D14" s="42" t="s">
        <v>601</v>
      </c>
      <c r="E14" s="88" t="s">
        <v>494</v>
      </c>
      <c r="F14" s="88" t="s">
        <v>495</v>
      </c>
      <c r="G14" s="88" t="s">
        <v>496</v>
      </c>
      <c r="H14" s="543" t="s">
        <v>497</v>
      </c>
      <c r="I14" s="283"/>
      <c r="J14" s="235"/>
      <c r="K14" s="5"/>
    </row>
    <row r="15" spans="1:21" ht="84.75" thickBot="1" x14ac:dyDescent="0.3">
      <c r="B15" s="1239"/>
      <c r="C15" s="2" t="s">
        <v>603</v>
      </c>
      <c r="D15" s="39" t="s">
        <v>1464</v>
      </c>
      <c r="E15" s="507">
        <v>37</v>
      </c>
      <c r="F15" s="507">
        <v>37</v>
      </c>
      <c r="G15" s="507">
        <v>37</v>
      </c>
      <c r="H15" s="544">
        <v>37</v>
      </c>
      <c r="I15" s="320"/>
      <c r="J15" s="20"/>
      <c r="K15" s="5"/>
    </row>
    <row r="16" spans="1:21" ht="84.75" thickBot="1" x14ac:dyDescent="0.3">
      <c r="B16" s="1239"/>
      <c r="C16" s="2" t="s">
        <v>605</v>
      </c>
      <c r="D16" s="39" t="s">
        <v>1465</v>
      </c>
      <c r="E16" s="507">
        <v>37</v>
      </c>
      <c r="F16" s="507">
        <v>37</v>
      </c>
      <c r="G16" s="507"/>
      <c r="H16" s="544"/>
      <c r="I16" s="320"/>
      <c r="J16" s="20"/>
      <c r="K16" s="5"/>
    </row>
    <row r="17" spans="2:11" ht="72.599999999999994" customHeight="1" thickBot="1" x14ac:dyDescent="0.3">
      <c r="B17" s="1239"/>
      <c r="C17" s="2" t="s">
        <v>607</v>
      </c>
      <c r="D17" s="39" t="s">
        <v>1466</v>
      </c>
      <c r="E17" s="144">
        <f>+E16/E15</f>
        <v>1</v>
      </c>
      <c r="F17" s="144">
        <f>+F16/F15</f>
        <v>1</v>
      </c>
      <c r="G17" s="144">
        <f>+G16/G15</f>
        <v>0</v>
      </c>
      <c r="H17" s="319">
        <f>+H16/H15</f>
        <v>0</v>
      </c>
      <c r="I17" s="321"/>
      <c r="J17" s="22"/>
      <c r="K17" s="5"/>
    </row>
    <row r="18" spans="2:11" x14ac:dyDescent="0.25">
      <c r="B18" s="1239"/>
      <c r="C18" s="101"/>
      <c r="D18" s="1104"/>
      <c r="E18" s="1105"/>
      <c r="F18" s="1105"/>
      <c r="G18" s="1105"/>
      <c r="H18" s="1105"/>
      <c r="I18" s="1111"/>
      <c r="J18" s="1112"/>
      <c r="K18" s="5"/>
    </row>
    <row r="19" spans="2:11" ht="24" customHeight="1" thickBot="1" x14ac:dyDescent="0.3">
      <c r="B19" s="1239"/>
      <c r="C19" s="101"/>
      <c r="D19" s="1110" t="s">
        <v>1467</v>
      </c>
      <c r="E19" s="1111"/>
      <c r="F19" s="1111"/>
      <c r="G19" s="1111"/>
      <c r="H19" s="1111"/>
      <c r="I19" s="1111"/>
      <c r="J19" s="1112"/>
      <c r="K19" s="5"/>
    </row>
    <row r="20" spans="2:11" ht="24.75" thickBot="1" x14ac:dyDescent="0.3">
      <c r="B20" s="1239"/>
      <c r="C20" s="767" t="s">
        <v>424</v>
      </c>
      <c r="D20" s="552" t="s">
        <v>291</v>
      </c>
      <c r="E20" s="767" t="s">
        <v>1468</v>
      </c>
      <c r="F20" s="767" t="s">
        <v>1469</v>
      </c>
      <c r="G20" s="767" t="s">
        <v>428</v>
      </c>
      <c r="H20" s="5"/>
      <c r="J20" s="20"/>
      <c r="K20" s="5"/>
    </row>
    <row r="21" spans="2:11" ht="409.6" thickBot="1" x14ac:dyDescent="0.3">
      <c r="B21" s="1239"/>
      <c r="C21" s="586">
        <v>1</v>
      </c>
      <c r="D21" s="573" t="s">
        <v>1778</v>
      </c>
      <c r="E21" s="507">
        <v>37</v>
      </c>
      <c r="F21" s="573" t="s">
        <v>1779</v>
      </c>
      <c r="G21" s="573"/>
      <c r="H21" s="5"/>
      <c r="J21" s="20"/>
      <c r="K21" s="5"/>
    </row>
    <row r="22" spans="2:11" ht="409.6" thickBot="1" x14ac:dyDescent="0.3">
      <c r="B22" s="1239"/>
      <c r="C22" s="765">
        <v>2</v>
      </c>
      <c r="D22" s="573" t="s">
        <v>1780</v>
      </c>
      <c r="E22" s="766">
        <v>37</v>
      </c>
      <c r="F22" s="573" t="s">
        <v>1779</v>
      </c>
      <c r="G22" s="573"/>
      <c r="H22" s="5"/>
      <c r="J22" s="20"/>
      <c r="K22" s="5"/>
    </row>
    <row r="23" spans="2:11" ht="27.75" customHeight="1" thickBot="1" x14ac:dyDescent="0.3">
      <c r="B23" s="1239"/>
      <c r="C23" s="765">
        <v>3</v>
      </c>
      <c r="D23" s="573" t="s">
        <v>1781</v>
      </c>
      <c r="E23" s="766">
        <v>37</v>
      </c>
      <c r="F23" s="573" t="s">
        <v>1779</v>
      </c>
      <c r="G23" s="573"/>
      <c r="H23" s="5"/>
      <c r="J23" s="20"/>
      <c r="K23" s="5"/>
    </row>
    <row r="24" spans="2:11" ht="409.6" thickBot="1" x14ac:dyDescent="0.3">
      <c r="B24" s="1239"/>
      <c r="C24" s="765">
        <v>4</v>
      </c>
      <c r="D24" s="573" t="s">
        <v>1782</v>
      </c>
      <c r="E24" s="507">
        <v>37</v>
      </c>
      <c r="F24" s="573" t="s">
        <v>1779</v>
      </c>
      <c r="G24" s="573"/>
      <c r="H24" s="5"/>
      <c r="J24" s="20"/>
      <c r="K24" s="5"/>
    </row>
    <row r="25" spans="2:11" ht="15.75" thickBot="1" x14ac:dyDescent="0.3">
      <c r="B25" s="1239"/>
      <c r="C25" s="765">
        <v>5</v>
      </c>
      <c r="D25" s="573"/>
      <c r="E25" s="766"/>
      <c r="F25" s="573"/>
      <c r="G25" s="573"/>
      <c r="H25" s="5"/>
      <c r="J25" s="20"/>
      <c r="K25" s="5"/>
    </row>
    <row r="26" spans="2:11" ht="15.75" thickBot="1" x14ac:dyDescent="0.3">
      <c r="B26" s="1239"/>
      <c r="C26" s="765">
        <v>6</v>
      </c>
      <c r="D26" s="573"/>
      <c r="E26" s="766"/>
      <c r="F26" s="573"/>
      <c r="G26" s="573"/>
      <c r="H26" s="5"/>
      <c r="J26" s="20"/>
      <c r="K26" s="5"/>
    </row>
    <row r="27" spans="2:11" ht="15.75" thickBot="1" x14ac:dyDescent="0.3">
      <c r="B27" s="1239"/>
      <c r="C27" s="765">
        <v>7</v>
      </c>
      <c r="D27" s="573"/>
      <c r="E27" s="766"/>
      <c r="F27" s="573"/>
      <c r="G27" s="573"/>
      <c r="H27" s="5"/>
      <c r="J27" s="20"/>
      <c r="K27" s="5"/>
    </row>
    <row r="28" spans="2:11" ht="15.75" thickBot="1" x14ac:dyDescent="0.3">
      <c r="B28" s="1239"/>
      <c r="C28" s="2">
        <v>8</v>
      </c>
      <c r="D28" s="29"/>
      <c r="E28" s="6"/>
      <c r="F28" s="28"/>
      <c r="G28" s="28"/>
      <c r="H28" s="5"/>
      <c r="J28" s="20"/>
      <c r="K28" s="5"/>
    </row>
    <row r="29" spans="2:11" ht="15.75" thickBot="1" x14ac:dyDescent="0.3">
      <c r="B29" s="1239"/>
      <c r="C29" s="2">
        <v>9</v>
      </c>
      <c r="D29" s="29"/>
      <c r="E29" s="6"/>
      <c r="F29" s="28"/>
      <c r="G29" s="28"/>
      <c r="H29" s="5"/>
      <c r="J29" s="20"/>
      <c r="K29" s="5"/>
    </row>
    <row r="30" spans="2:11" ht="15.75" thickBot="1" x14ac:dyDescent="0.3">
      <c r="B30" s="1240"/>
      <c r="C30" s="2">
        <v>10</v>
      </c>
      <c r="D30" s="29"/>
      <c r="E30" s="6"/>
      <c r="F30" s="28"/>
      <c r="G30" s="28"/>
      <c r="H30" s="21"/>
      <c r="J30" s="22"/>
      <c r="K30" s="5"/>
    </row>
    <row r="31" spans="2:11" ht="24" customHeight="1" thickBot="1" x14ac:dyDescent="0.3">
      <c r="B31" s="59" t="s">
        <v>509</v>
      </c>
      <c r="C31" s="102"/>
      <c r="D31" s="1131" t="s">
        <v>1470</v>
      </c>
      <c r="E31" s="1132"/>
      <c r="F31" s="1132"/>
      <c r="G31" s="1132"/>
      <c r="H31" s="1132"/>
      <c r="I31" s="1132"/>
      <c r="J31" s="1133"/>
      <c r="K31" s="5"/>
    </row>
    <row r="32" spans="2:11" ht="18.75" thickBot="1" x14ac:dyDescent="0.3">
      <c r="B32" s="59" t="s">
        <v>511</v>
      </c>
      <c r="C32" s="102"/>
      <c r="D32" s="1131" t="s">
        <v>712</v>
      </c>
      <c r="E32" s="1132"/>
      <c r="F32" s="1132"/>
      <c r="G32" s="1132"/>
      <c r="H32" s="1132"/>
      <c r="I32" s="1132"/>
      <c r="J32" s="1133"/>
      <c r="K32" s="5"/>
    </row>
    <row r="33" spans="2:11" ht="15.75" thickBot="1" x14ac:dyDescent="0.3">
      <c r="B33" s="1"/>
      <c r="C33" s="74"/>
      <c r="D33" s="5"/>
      <c r="E33" s="5"/>
      <c r="F33" s="5"/>
      <c r="G33" s="5"/>
      <c r="H33" s="5"/>
      <c r="I33" s="5"/>
      <c r="J33" s="5"/>
      <c r="K33" s="5"/>
    </row>
    <row r="34" spans="2:11" ht="24" customHeight="1" thickBot="1" x14ac:dyDescent="0.3">
      <c r="B34" s="1119" t="s">
        <v>513</v>
      </c>
      <c r="C34" s="1120"/>
      <c r="D34" s="1120"/>
      <c r="E34" s="1121"/>
      <c r="F34" s="5"/>
      <c r="G34" s="5"/>
      <c r="H34" s="5"/>
      <c r="I34" s="5"/>
      <c r="J34" s="5"/>
      <c r="K34" s="5"/>
    </row>
    <row r="35" spans="2:11" ht="15.75" thickBot="1" x14ac:dyDescent="0.3">
      <c r="B35" s="1122">
        <v>1</v>
      </c>
      <c r="C35" s="92"/>
      <c r="D35" s="47" t="s">
        <v>514</v>
      </c>
      <c r="E35" s="29" t="s">
        <v>1652</v>
      </c>
      <c r="F35" s="5"/>
      <c r="G35" s="5"/>
      <c r="H35" s="5"/>
      <c r="I35" s="5"/>
      <c r="J35" s="5"/>
      <c r="K35" s="5"/>
    </row>
    <row r="36" spans="2:11" ht="15.75" thickBot="1" x14ac:dyDescent="0.3">
      <c r="B36" s="1123"/>
      <c r="C36" s="92"/>
      <c r="D36" s="39" t="s">
        <v>7</v>
      </c>
      <c r="E36" s="29" t="s">
        <v>1745</v>
      </c>
      <c r="F36" s="5"/>
      <c r="G36" s="5"/>
      <c r="H36" s="5"/>
      <c r="I36" s="5"/>
      <c r="J36" s="5"/>
      <c r="K36" s="5"/>
    </row>
    <row r="37" spans="2:11" ht="36.75" thickBot="1" x14ac:dyDescent="0.3">
      <c r="B37" s="1123"/>
      <c r="C37" s="92"/>
      <c r="D37" s="39" t="s">
        <v>515</v>
      </c>
      <c r="E37" s="28" t="s">
        <v>1726</v>
      </c>
      <c r="F37" s="5"/>
      <c r="G37" s="5"/>
      <c r="H37" s="5"/>
      <c r="I37" s="5"/>
      <c r="J37" s="5"/>
      <c r="K37" s="5"/>
    </row>
    <row r="38" spans="2:11" ht="36.75" thickBot="1" x14ac:dyDescent="0.3">
      <c r="B38" s="1123"/>
      <c r="C38" s="92"/>
      <c r="D38" s="39" t="s">
        <v>9</v>
      </c>
      <c r="E38" s="28" t="s">
        <v>1703</v>
      </c>
      <c r="F38" s="5"/>
      <c r="G38" s="5"/>
      <c r="H38" s="5"/>
      <c r="I38" s="5"/>
      <c r="J38" s="5"/>
      <c r="K38" s="5"/>
    </row>
    <row r="39" spans="2:11" ht="15.75" thickBot="1" x14ac:dyDescent="0.3">
      <c r="B39" s="1123"/>
      <c r="C39" s="92"/>
      <c r="D39" s="39" t="s">
        <v>11</v>
      </c>
      <c r="E39" s="545" t="s">
        <v>1746</v>
      </c>
      <c r="F39" s="5"/>
      <c r="G39" s="5"/>
      <c r="H39" s="5"/>
      <c r="I39" s="5"/>
      <c r="J39" s="5"/>
      <c r="K39" s="5"/>
    </row>
    <row r="40" spans="2:11" ht="15.75" thickBot="1" x14ac:dyDescent="0.3">
      <c r="B40" s="1123"/>
      <c r="C40" s="92"/>
      <c r="D40" s="39" t="s">
        <v>13</v>
      </c>
      <c r="E40" s="157">
        <v>3138863438</v>
      </c>
      <c r="F40" s="5"/>
      <c r="G40" s="5"/>
      <c r="H40" s="5"/>
      <c r="I40" s="5"/>
      <c r="J40" s="5"/>
      <c r="K40" s="5"/>
    </row>
    <row r="41" spans="2:11" ht="15.75" thickBot="1" x14ac:dyDescent="0.3">
      <c r="B41" s="1124"/>
      <c r="C41" s="2"/>
      <c r="D41" s="39" t="s">
        <v>516</v>
      </c>
      <c r="E41" s="29" t="s">
        <v>1723</v>
      </c>
      <c r="F41" s="5"/>
      <c r="G41" s="5"/>
      <c r="H41" s="5"/>
      <c r="I41" s="5"/>
      <c r="J41" s="5"/>
      <c r="K41" s="5"/>
    </row>
    <row r="42" spans="2:11" ht="15.75" thickBot="1" x14ac:dyDescent="0.3">
      <c r="B42" s="1"/>
      <c r="C42" s="74"/>
      <c r="D42" s="5"/>
      <c r="E42" s="5"/>
      <c r="F42" s="5"/>
      <c r="G42" s="5"/>
      <c r="H42" s="5"/>
      <c r="I42" s="5"/>
      <c r="J42" s="5"/>
      <c r="K42" s="5"/>
    </row>
    <row r="43" spans="2:11" ht="15.75" thickBot="1" x14ac:dyDescent="0.3">
      <c r="B43" s="1119" t="s">
        <v>517</v>
      </c>
      <c r="C43" s="1120"/>
      <c r="D43" s="1120"/>
      <c r="E43" s="1121"/>
      <c r="F43" s="5"/>
      <c r="G43" s="5"/>
      <c r="H43" s="5"/>
      <c r="I43" s="5"/>
      <c r="J43" s="5"/>
      <c r="K43" s="5"/>
    </row>
    <row r="44" spans="2:11" ht="15.75" thickBot="1" x14ac:dyDescent="0.3">
      <c r="B44" s="1122">
        <v>1</v>
      </c>
      <c r="C44" s="92"/>
      <c r="D44" s="47" t="s">
        <v>514</v>
      </c>
      <c r="E44" s="212" t="s">
        <v>518</v>
      </c>
      <c r="F44" s="5"/>
      <c r="G44" s="5"/>
      <c r="H44" s="5"/>
      <c r="I44" s="5"/>
      <c r="J44" s="5"/>
      <c r="K44" s="5"/>
    </row>
    <row r="45" spans="2:11" ht="15.75" thickBot="1" x14ac:dyDescent="0.3">
      <c r="B45" s="1123"/>
      <c r="C45" s="92"/>
      <c r="D45" s="39" t="s">
        <v>7</v>
      </c>
      <c r="E45" s="212" t="s">
        <v>519</v>
      </c>
      <c r="F45" s="5"/>
      <c r="G45" s="5"/>
      <c r="H45" s="5"/>
      <c r="I45" s="5"/>
      <c r="J45" s="5"/>
      <c r="K45" s="5"/>
    </row>
    <row r="46" spans="2:11" ht="15.75" thickBot="1" x14ac:dyDescent="0.3">
      <c r="B46" s="1123"/>
      <c r="C46" s="92"/>
      <c r="D46" s="39" t="s">
        <v>515</v>
      </c>
      <c r="E46" s="322"/>
      <c r="F46" s="5"/>
      <c r="G46" s="5"/>
      <c r="H46" s="5"/>
      <c r="I46" s="5"/>
      <c r="J46" s="5"/>
      <c r="K46" s="5"/>
    </row>
    <row r="47" spans="2:11" ht="15.75" thickBot="1" x14ac:dyDescent="0.3">
      <c r="B47" s="1123"/>
      <c r="C47" s="92"/>
      <c r="D47" s="39" t="s">
        <v>9</v>
      </c>
      <c r="E47" s="322"/>
      <c r="F47" s="5"/>
      <c r="G47" s="5"/>
      <c r="H47" s="5"/>
      <c r="I47" s="5"/>
      <c r="J47" s="5"/>
      <c r="K47" s="5"/>
    </row>
    <row r="48" spans="2:11" ht="15.75" thickBot="1" x14ac:dyDescent="0.3">
      <c r="B48" s="1123"/>
      <c r="C48" s="92"/>
      <c r="D48" s="39" t="s">
        <v>11</v>
      </c>
      <c r="E48" s="322"/>
      <c r="F48" s="5"/>
      <c r="G48" s="5"/>
      <c r="H48" s="5"/>
      <c r="I48" s="5"/>
      <c r="J48" s="5"/>
      <c r="K48" s="5"/>
    </row>
    <row r="49" spans="2:11" ht="15.75" thickBot="1" x14ac:dyDescent="0.3">
      <c r="B49" s="1123"/>
      <c r="C49" s="92"/>
      <c r="D49" s="39" t="s">
        <v>13</v>
      </c>
      <c r="E49" s="322"/>
      <c r="F49" s="5"/>
      <c r="G49" s="5"/>
      <c r="H49" s="5"/>
      <c r="I49" s="5"/>
      <c r="J49" s="5"/>
      <c r="K49" s="5"/>
    </row>
    <row r="50" spans="2:11" ht="15.75" thickBot="1" x14ac:dyDescent="0.3">
      <c r="B50" s="1124"/>
      <c r="C50" s="2"/>
      <c r="D50" s="39" t="s">
        <v>516</v>
      </c>
      <c r="E50" s="322"/>
      <c r="F50" s="5"/>
      <c r="G50" s="5"/>
      <c r="H50" s="5"/>
      <c r="I50" s="5"/>
      <c r="J50" s="5"/>
      <c r="K50" s="5"/>
    </row>
    <row r="51" spans="2:11" x14ac:dyDescent="0.25">
      <c r="B51" s="1"/>
      <c r="C51" s="74"/>
      <c r="D51" s="5"/>
      <c r="E51" s="5"/>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17" t="s">
        <v>520</v>
      </c>
      <c r="C53" s="118"/>
      <c r="D53" s="118"/>
      <c r="E53" s="119"/>
      <c r="G53" s="5"/>
      <c r="H53" s="5"/>
      <c r="I53" s="5"/>
      <c r="J53" s="5"/>
      <c r="K53" s="5"/>
    </row>
    <row r="54" spans="2:11" ht="24.75" thickBot="1" x14ac:dyDescent="0.3">
      <c r="B54" s="46" t="s">
        <v>521</v>
      </c>
      <c r="C54" s="39" t="s">
        <v>522</v>
      </c>
      <c r="D54" s="39" t="s">
        <v>523</v>
      </c>
      <c r="E54" s="39" t="s">
        <v>524</v>
      </c>
      <c r="F54" s="5"/>
      <c r="G54" s="5"/>
      <c r="H54" s="5"/>
      <c r="I54" s="5"/>
      <c r="J54" s="5"/>
    </row>
    <row r="55" spans="2:11" ht="120.75" thickBot="1" x14ac:dyDescent="0.3">
      <c r="B55" s="48">
        <v>42401</v>
      </c>
      <c r="C55" s="39">
        <v>0.01</v>
      </c>
      <c r="D55" s="49" t="s">
        <v>1471</v>
      </c>
      <c r="E55" s="39"/>
      <c r="F55" s="5"/>
      <c r="G55" s="5"/>
      <c r="H55" s="5"/>
      <c r="I55" s="5"/>
      <c r="J55" s="5"/>
    </row>
    <row r="56" spans="2:11" ht="15.75" thickBot="1" x14ac:dyDescent="0.3">
      <c r="B56" s="3"/>
      <c r="C56" s="93"/>
      <c r="D56" s="5"/>
      <c r="E56" s="5"/>
      <c r="F56" s="5"/>
      <c r="G56" s="5"/>
      <c r="H56" s="5"/>
      <c r="I56" s="5"/>
      <c r="J56" s="5"/>
      <c r="K56" s="5"/>
    </row>
    <row r="57" spans="2:11" x14ac:dyDescent="0.25">
      <c r="B57" s="127" t="s">
        <v>428</v>
      </c>
      <c r="C57" s="94"/>
      <c r="D57" s="5"/>
      <c r="E57" s="5"/>
      <c r="F57" s="5"/>
      <c r="G57" s="5"/>
      <c r="H57" s="5"/>
      <c r="I57" s="5"/>
      <c r="J57" s="5"/>
      <c r="K57" s="5"/>
    </row>
    <row r="58" spans="2:11" x14ac:dyDescent="0.25">
      <c r="B58" s="1330"/>
      <c r="C58" s="1331"/>
      <c r="D58" s="1331"/>
      <c r="E58" s="1332"/>
      <c r="F58" s="5"/>
      <c r="G58" s="5"/>
      <c r="H58" s="5"/>
      <c r="I58" s="5"/>
      <c r="J58" s="5"/>
      <c r="K58" s="5"/>
    </row>
    <row r="59" spans="2:11" x14ac:dyDescent="0.25">
      <c r="B59" s="1333"/>
      <c r="C59" s="1334"/>
      <c r="D59" s="1334"/>
      <c r="E59" s="1335"/>
      <c r="F59" s="5"/>
      <c r="G59" s="5"/>
      <c r="H59" s="5"/>
      <c r="I59" s="5"/>
      <c r="J59" s="5"/>
      <c r="K59" s="5"/>
    </row>
    <row r="60" spans="2:11" x14ac:dyDescent="0.25">
      <c r="B60" s="1"/>
      <c r="C60" s="74"/>
      <c r="D60" s="5"/>
      <c r="E60" s="5"/>
      <c r="F60" s="5"/>
      <c r="G60" s="5"/>
      <c r="H60" s="5"/>
      <c r="I60" s="5"/>
      <c r="J60" s="5"/>
      <c r="K60" s="5"/>
    </row>
    <row r="61" spans="2:11" ht="15.75" thickBot="1" x14ac:dyDescent="0.3">
      <c r="B61" s="5"/>
      <c r="D61" s="5"/>
      <c r="E61" s="5"/>
      <c r="F61" s="5"/>
      <c r="G61" s="5"/>
      <c r="H61" s="5"/>
      <c r="I61" s="5"/>
      <c r="J61" s="5"/>
      <c r="K61" s="5"/>
    </row>
    <row r="62" spans="2:11" ht="15.75" thickBot="1" x14ac:dyDescent="0.3">
      <c r="B62" s="1119" t="s">
        <v>526</v>
      </c>
      <c r="C62" s="1120"/>
      <c r="D62" s="1121"/>
      <c r="E62" s="5"/>
      <c r="F62" s="5"/>
      <c r="G62" s="5"/>
      <c r="H62" s="5"/>
      <c r="I62" s="5"/>
      <c r="J62" s="5"/>
      <c r="K62" s="5"/>
    </row>
    <row r="63" spans="2:11" ht="120" x14ac:dyDescent="0.25">
      <c r="B63" s="1122" t="s">
        <v>527</v>
      </c>
      <c r="C63" s="92"/>
      <c r="D63" s="45" t="s">
        <v>1472</v>
      </c>
      <c r="E63" s="5"/>
      <c r="F63" s="5"/>
      <c r="G63" s="5"/>
      <c r="H63" s="5"/>
      <c r="I63" s="5"/>
      <c r="J63" s="5"/>
      <c r="K63" s="5"/>
    </row>
    <row r="64" spans="2:11" x14ac:dyDescent="0.25">
      <c r="B64" s="1123"/>
      <c r="C64" s="92"/>
      <c r="D64" s="52" t="s">
        <v>530</v>
      </c>
      <c r="E64" s="5"/>
      <c r="F64" s="5"/>
      <c r="G64" s="5"/>
      <c r="H64" s="5"/>
      <c r="I64" s="5"/>
      <c r="J64" s="5"/>
      <c r="K64" s="5"/>
    </row>
    <row r="65" spans="2:11" ht="144" x14ac:dyDescent="0.25">
      <c r="B65" s="1123"/>
      <c r="C65" s="92"/>
      <c r="D65" s="45" t="s">
        <v>1473</v>
      </c>
      <c r="E65" s="5"/>
      <c r="F65" s="5"/>
      <c r="G65" s="5"/>
      <c r="H65" s="5"/>
      <c r="I65" s="5"/>
      <c r="J65" s="5"/>
      <c r="K65" s="5"/>
    </row>
    <row r="66" spans="2:11" x14ac:dyDescent="0.25">
      <c r="B66" s="1123"/>
      <c r="C66" s="92"/>
      <c r="D66" s="52" t="s">
        <v>533</v>
      </c>
      <c r="E66" s="5"/>
      <c r="F66" s="5"/>
      <c r="G66" s="5"/>
      <c r="H66" s="5"/>
      <c r="I66" s="5"/>
      <c r="J66" s="5"/>
      <c r="K66" s="5"/>
    </row>
    <row r="67" spans="2:11" ht="372.75" thickBot="1" x14ac:dyDescent="0.3">
      <c r="B67" s="1124"/>
      <c r="C67" s="2"/>
      <c r="D67" s="39" t="s">
        <v>1474</v>
      </c>
      <c r="E67" s="5"/>
      <c r="F67" s="5"/>
      <c r="G67" s="5"/>
      <c r="H67" s="5"/>
      <c r="I67" s="5"/>
      <c r="J67" s="5"/>
      <c r="K67" s="5"/>
    </row>
    <row r="68" spans="2:11" ht="348" x14ac:dyDescent="0.25">
      <c r="B68" s="1122" t="s">
        <v>529</v>
      </c>
      <c r="C68" s="92"/>
      <c r="D68" s="24" t="s">
        <v>1475</v>
      </c>
      <c r="E68" s="5"/>
      <c r="F68" s="5"/>
      <c r="G68" s="5"/>
      <c r="H68" s="5"/>
      <c r="I68" s="5"/>
      <c r="J68" s="5"/>
      <c r="K68" s="5"/>
    </row>
    <row r="69" spans="2:11" ht="264" x14ac:dyDescent="0.25">
      <c r="B69" s="1123"/>
      <c r="C69" s="92"/>
      <c r="D69" s="24" t="s">
        <v>1476</v>
      </c>
      <c r="E69" s="5"/>
      <c r="F69" s="5"/>
      <c r="G69" s="5"/>
      <c r="H69" s="5"/>
      <c r="I69" s="5"/>
      <c r="J69" s="5"/>
      <c r="K69" s="5"/>
    </row>
    <row r="70" spans="2:11" ht="36" x14ac:dyDescent="0.25">
      <c r="B70" s="1123"/>
      <c r="C70" s="92"/>
      <c r="D70" s="24" t="s">
        <v>1477</v>
      </c>
      <c r="E70" s="5"/>
      <c r="F70" s="5"/>
      <c r="G70" s="5"/>
      <c r="H70" s="5"/>
      <c r="I70" s="5"/>
      <c r="J70" s="5"/>
      <c r="K70" s="5"/>
    </row>
    <row r="71" spans="2:11" ht="24" x14ac:dyDescent="0.25">
      <c r="B71" s="1123"/>
      <c r="C71" s="92"/>
      <c r="D71" s="24" t="s">
        <v>1478</v>
      </c>
      <c r="E71" s="5"/>
      <c r="F71" s="5"/>
      <c r="G71" s="5"/>
      <c r="H71" s="5"/>
      <c r="I71" s="5"/>
      <c r="J71" s="5"/>
      <c r="K71" s="5"/>
    </row>
    <row r="72" spans="2:11" x14ac:dyDescent="0.25">
      <c r="B72" s="1123"/>
      <c r="C72" s="92"/>
      <c r="D72" s="52" t="s">
        <v>758</v>
      </c>
      <c r="E72" s="5"/>
      <c r="F72" s="5"/>
      <c r="G72" s="5"/>
      <c r="H72" s="5"/>
      <c r="I72" s="5"/>
      <c r="J72" s="5"/>
      <c r="K72" s="5"/>
    </row>
    <row r="73" spans="2:11" ht="15.75" thickBot="1" x14ac:dyDescent="0.3">
      <c r="B73" s="1124"/>
      <c r="C73" s="2"/>
      <c r="D73" s="39" t="s">
        <v>759</v>
      </c>
      <c r="E73" s="5"/>
      <c r="F73" s="5"/>
      <c r="G73" s="5"/>
      <c r="H73" s="5"/>
      <c r="I73" s="5"/>
      <c r="J73" s="5"/>
      <c r="K73" s="5"/>
    </row>
    <row r="74" spans="2:11" ht="24.75" thickBot="1" x14ac:dyDescent="0.3">
      <c r="B74" s="46" t="s">
        <v>542</v>
      </c>
      <c r="C74" s="2"/>
      <c r="D74" s="39"/>
      <c r="E74" s="5"/>
      <c r="F74" s="5"/>
      <c r="G74" s="5"/>
      <c r="H74" s="5"/>
      <c r="I74" s="5"/>
      <c r="J74" s="5"/>
      <c r="K74" s="5"/>
    </row>
    <row r="75" spans="2:11" ht="396" x14ac:dyDescent="0.25">
      <c r="B75" s="1122" t="s">
        <v>543</v>
      </c>
      <c r="C75" s="92"/>
      <c r="D75" s="45" t="s">
        <v>1479</v>
      </c>
      <c r="E75" s="5"/>
      <c r="F75" s="5"/>
      <c r="G75" s="5"/>
      <c r="H75" s="5"/>
      <c r="I75" s="5"/>
      <c r="J75" s="5"/>
      <c r="K75" s="5"/>
    </row>
    <row r="76" spans="2:11" ht="216" x14ac:dyDescent="0.25">
      <c r="B76" s="1123"/>
      <c r="C76" s="92"/>
      <c r="D76" s="45" t="s">
        <v>1480</v>
      </c>
      <c r="E76" s="5"/>
      <c r="F76" s="5"/>
      <c r="G76" s="5"/>
      <c r="H76" s="5"/>
      <c r="I76" s="5"/>
      <c r="J76" s="5"/>
      <c r="K76" s="5"/>
    </row>
    <row r="77" spans="2:11" ht="120" x14ac:dyDescent="0.25">
      <c r="B77" s="1123"/>
      <c r="C77" s="92"/>
      <c r="D77" s="45" t="s">
        <v>1481</v>
      </c>
      <c r="E77" s="5"/>
      <c r="F77" s="5"/>
      <c r="G77" s="5"/>
      <c r="H77" s="5"/>
      <c r="I77" s="5"/>
      <c r="J77" s="5"/>
      <c r="K77" s="5"/>
    </row>
    <row r="78" spans="2:11" ht="108" x14ac:dyDescent="0.25">
      <c r="B78" s="1123"/>
      <c r="C78" s="92"/>
      <c r="D78" s="45" t="s">
        <v>1482</v>
      </c>
      <c r="E78" s="5"/>
      <c r="F78" s="5"/>
      <c r="G78" s="5"/>
      <c r="H78" s="5"/>
      <c r="I78" s="5"/>
      <c r="J78" s="5"/>
      <c r="K78" s="5"/>
    </row>
    <row r="79" spans="2:11" ht="252" x14ac:dyDescent="0.25">
      <c r="B79" s="1123"/>
      <c r="C79" s="92"/>
      <c r="D79" s="45" t="s">
        <v>1483</v>
      </c>
      <c r="E79" s="5"/>
      <c r="F79" s="5"/>
      <c r="G79" s="5"/>
      <c r="H79" s="5"/>
      <c r="I79" s="5"/>
      <c r="J79" s="5"/>
      <c r="K79" s="5"/>
    </row>
    <row r="80" spans="2:11" ht="48" x14ac:dyDescent="0.25">
      <c r="B80" s="1123"/>
      <c r="C80" s="92"/>
      <c r="D80" s="45" t="s">
        <v>1484</v>
      </c>
      <c r="E80" s="5"/>
      <c r="F80" s="5"/>
      <c r="G80" s="5"/>
      <c r="H80" s="5"/>
      <c r="I80" s="5"/>
      <c r="J80" s="5"/>
      <c r="K80" s="5"/>
    </row>
    <row r="81" spans="2:11" ht="96" x14ac:dyDescent="0.25">
      <c r="B81" s="1123"/>
      <c r="C81" s="92"/>
      <c r="D81" s="60" t="s">
        <v>1485</v>
      </c>
      <c r="E81" s="5"/>
      <c r="F81" s="5"/>
      <c r="G81" s="5"/>
      <c r="H81" s="5"/>
      <c r="I81" s="5"/>
      <c r="J81" s="5"/>
      <c r="K81" s="5"/>
    </row>
    <row r="82" spans="2:11" ht="60" x14ac:dyDescent="0.25">
      <c r="B82" s="1123"/>
      <c r="C82" s="92"/>
      <c r="D82" s="60" t="s">
        <v>1486</v>
      </c>
      <c r="E82" s="5"/>
      <c r="F82" s="5"/>
      <c r="G82" s="5"/>
      <c r="H82" s="5"/>
      <c r="I82" s="5"/>
      <c r="J82" s="5"/>
      <c r="K82" s="5"/>
    </row>
    <row r="83" spans="2:11" ht="52.5" thickBot="1" x14ac:dyDescent="0.3">
      <c r="B83" s="1124"/>
      <c r="C83" s="2"/>
      <c r="D83" s="61" t="s">
        <v>1487</v>
      </c>
      <c r="E83" s="5"/>
      <c r="F83" s="5"/>
      <c r="G83" s="5"/>
      <c r="H83" s="5"/>
      <c r="I83" s="5"/>
      <c r="J83" s="5"/>
      <c r="K83" s="5"/>
    </row>
    <row r="84" spans="2:11" ht="15.75" thickBot="1" x14ac:dyDescent="0.3">
      <c r="B84" s="1"/>
      <c r="C84" s="74"/>
      <c r="D84" s="5"/>
      <c r="E84" s="5"/>
      <c r="F84" s="5"/>
      <c r="G84" s="5"/>
      <c r="H84" s="5"/>
      <c r="I84" s="5"/>
      <c r="J84" s="5"/>
      <c r="K84" s="5"/>
    </row>
    <row r="85" spans="2:11" ht="48" x14ac:dyDescent="0.25">
      <c r="B85" s="1122" t="s">
        <v>560</v>
      </c>
      <c r="C85" s="103"/>
      <c r="D85" s="63" t="s">
        <v>1488</v>
      </c>
      <c r="E85" s="5"/>
      <c r="F85" s="5"/>
      <c r="G85" s="5"/>
      <c r="H85" s="5"/>
      <c r="I85" s="5"/>
      <c r="J85" s="5"/>
      <c r="K85" s="5"/>
    </row>
    <row r="86" spans="2:11" x14ac:dyDescent="0.25">
      <c r="B86" s="1123"/>
      <c r="C86" s="92"/>
      <c r="D86" s="15"/>
      <c r="E86" s="5"/>
      <c r="F86" s="5"/>
      <c r="G86" s="5"/>
      <c r="H86" s="5"/>
      <c r="I86" s="5"/>
      <c r="J86" s="5"/>
      <c r="K86" s="5"/>
    </row>
    <row r="87" spans="2:11" x14ac:dyDescent="0.25">
      <c r="B87" s="1123"/>
      <c r="C87" s="92"/>
      <c r="D87" s="45" t="s">
        <v>561</v>
      </c>
      <c r="E87" s="5"/>
      <c r="F87" s="5"/>
      <c r="G87" s="5"/>
      <c r="H87" s="5"/>
      <c r="I87" s="5"/>
      <c r="J87" s="5"/>
      <c r="K87" s="5"/>
    </row>
    <row r="88" spans="2:11" ht="109.5" x14ac:dyDescent="0.25">
      <c r="B88" s="1123"/>
      <c r="C88" s="92"/>
      <c r="D88" s="45" t="s">
        <v>1489</v>
      </c>
      <c r="E88" s="5"/>
      <c r="F88" s="5"/>
      <c r="G88" s="5"/>
      <c r="H88" s="5"/>
      <c r="I88" s="5"/>
      <c r="J88" s="5"/>
      <c r="K88" s="5"/>
    </row>
    <row r="89" spans="2:11" ht="97.5" x14ac:dyDescent="0.25">
      <c r="B89" s="1123"/>
      <c r="C89" s="92"/>
      <c r="D89" s="45" t="s">
        <v>1490</v>
      </c>
      <c r="E89" s="5"/>
      <c r="F89" s="5"/>
      <c r="G89" s="5"/>
      <c r="H89" s="5"/>
      <c r="I89" s="5"/>
      <c r="J89" s="5"/>
      <c r="K89" s="5"/>
    </row>
    <row r="90" spans="2:11" ht="98.25" thickBot="1" x14ac:dyDescent="0.3">
      <c r="B90" s="1124"/>
      <c r="C90" s="2"/>
      <c r="D90" s="39" t="s">
        <v>1491</v>
      </c>
      <c r="E90" s="5"/>
      <c r="F90" s="5"/>
      <c r="G90" s="5"/>
      <c r="H90" s="5"/>
      <c r="I90" s="5"/>
      <c r="J90" s="5"/>
      <c r="K90" s="5"/>
    </row>
    <row r="91" spans="2:11" x14ac:dyDescent="0.25">
      <c r="B91" s="5"/>
      <c r="D91" s="5"/>
      <c r="E91" s="5"/>
      <c r="F91" s="5"/>
      <c r="G91" s="5"/>
      <c r="H91" s="5"/>
      <c r="I91" s="5"/>
      <c r="J91" s="5"/>
      <c r="K91" s="5"/>
    </row>
  </sheetData>
  <sheetProtection insertRows="0"/>
  <mergeCells count="26">
    <mergeCell ref="B63:B67"/>
    <mergeCell ref="B68:B73"/>
    <mergeCell ref="B75:B83"/>
    <mergeCell ref="B85:B90"/>
    <mergeCell ref="B13:B30"/>
    <mergeCell ref="D13:J13"/>
    <mergeCell ref="D18:J18"/>
    <mergeCell ref="D19:J19"/>
    <mergeCell ref="B62:D62"/>
    <mergeCell ref="D31:J31"/>
    <mergeCell ref="D32:J32"/>
    <mergeCell ref="B34:E34"/>
    <mergeCell ref="B35:B41"/>
    <mergeCell ref="B43:E43"/>
    <mergeCell ref="B44:B50"/>
    <mergeCell ref="B58:E59"/>
    <mergeCell ref="B9:D9"/>
    <mergeCell ref="F9:S9"/>
    <mergeCell ref="F10:S10"/>
    <mergeCell ref="E11:R11"/>
    <mergeCell ref="E12:R12"/>
    <mergeCell ref="A1:P1"/>
    <mergeCell ref="A2:P2"/>
    <mergeCell ref="A3:P3"/>
    <mergeCell ref="A4:D4"/>
    <mergeCell ref="A5:P5"/>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 ref="E39" r:id="rId1"/>
  </hyperlinks>
  <pageMargins left="0.25" right="0.25" top="0.75" bottom="0.75" header="0.3" footer="0.3"/>
  <pageSetup paperSize="178" orientation="landscape" horizontalDpi="1200" verticalDpi="120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U139"/>
  <sheetViews>
    <sheetView showGridLines="0" topLeftCell="A88" zoomScale="98" zoomScaleNormal="98" workbookViewId="0">
      <selection activeCell="I87" sqref="I87"/>
    </sheetView>
  </sheetViews>
  <sheetFormatPr baseColWidth="10" defaultColWidth="10.7109375" defaultRowHeight="15" x14ac:dyDescent="0.25"/>
  <cols>
    <col min="1" max="1" width="1.85546875" customWidth="1"/>
    <col min="2" max="2" width="10.42578125" customWidth="1"/>
    <col min="3" max="3" width="5" style="85" bestFit="1" customWidth="1"/>
    <col min="4" max="4" width="34.85546875" customWidth="1"/>
    <col min="5" max="5" width="12.1406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144</v>
      </c>
      <c r="B5" s="1091"/>
      <c r="C5" s="1091"/>
      <c r="D5" s="1091"/>
      <c r="E5" s="1091"/>
      <c r="F5" s="1091"/>
      <c r="G5" s="1091"/>
      <c r="H5" s="1091"/>
      <c r="I5" s="1091"/>
      <c r="J5" s="1091"/>
      <c r="K5" s="1091"/>
      <c r="L5" s="1091"/>
      <c r="M5" s="1091"/>
      <c r="N5" s="1091"/>
      <c r="O5" s="1091"/>
      <c r="P5" s="1092"/>
    </row>
    <row r="6" spans="1:21" x14ac:dyDescent="0.25">
      <c r="B6" s="1" t="s">
        <v>460</v>
      </c>
      <c r="C6" s="74"/>
      <c r="D6" s="5"/>
      <c r="E6" s="204"/>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INFORMACION",+F81))</f>
        <v>1</v>
      </c>
      <c r="E8" s="206"/>
      <c r="F8" s="5" t="s">
        <v>464</v>
      </c>
      <c r="G8" s="5"/>
      <c r="H8" s="5"/>
      <c r="I8" s="5"/>
      <c r="J8" s="5"/>
      <c r="K8" s="5"/>
    </row>
    <row r="9" spans="1:21" x14ac:dyDescent="0.25">
      <c r="B9" s="351"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C14" s="86"/>
      <c r="D14" s="5"/>
      <c r="E14" s="5"/>
      <c r="F14" s="5"/>
      <c r="G14" s="5"/>
      <c r="H14" s="5"/>
      <c r="I14" s="5"/>
      <c r="J14" s="5"/>
      <c r="K14" s="5"/>
    </row>
    <row r="15" spans="1:21" ht="15" customHeight="1" thickTop="1" x14ac:dyDescent="0.25">
      <c r="B15" s="1183" t="s">
        <v>470</v>
      </c>
      <c r="C15" s="87"/>
      <c r="D15" s="1104" t="s">
        <v>471</v>
      </c>
      <c r="E15" s="1105"/>
      <c r="F15" s="1105"/>
      <c r="G15" s="1105"/>
      <c r="H15" s="1105"/>
      <c r="I15" s="1105"/>
      <c r="J15" s="1105"/>
      <c r="K15" s="1105"/>
      <c r="L15" s="1242"/>
      <c r="M15" s="1226"/>
    </row>
    <row r="16" spans="1:21" x14ac:dyDescent="0.25">
      <c r="B16" s="1099"/>
      <c r="C16" s="90"/>
      <c r="D16" s="1266" t="s">
        <v>1492</v>
      </c>
      <c r="E16" s="1267"/>
      <c r="F16" s="1267"/>
      <c r="G16" s="1267"/>
      <c r="H16" s="1267"/>
      <c r="I16" s="1267"/>
      <c r="J16" s="1267"/>
      <c r="K16" s="1267"/>
      <c r="L16" s="1336"/>
      <c r="M16" s="1302"/>
    </row>
    <row r="17" spans="2:13" ht="15.75" thickBot="1" x14ac:dyDescent="0.3">
      <c r="B17" s="1099"/>
      <c r="C17" s="90"/>
      <c r="D17" s="1110" t="s">
        <v>1493</v>
      </c>
      <c r="E17" s="1111"/>
      <c r="F17" s="1111"/>
      <c r="G17" s="1111"/>
      <c r="H17" s="1111"/>
      <c r="I17" s="1111"/>
      <c r="J17" s="1111"/>
      <c r="K17" s="1111"/>
      <c r="L17" s="1243"/>
      <c r="M17" s="1227"/>
    </row>
    <row r="18" spans="2:13" ht="15.75" thickBot="1" x14ac:dyDescent="0.3">
      <c r="B18" s="1099"/>
      <c r="C18" s="92"/>
      <c r="D18" s="1338" t="s">
        <v>1494</v>
      </c>
      <c r="E18" s="1235" t="s">
        <v>1495</v>
      </c>
      <c r="F18" s="1237"/>
      <c r="G18" s="1235" t="s">
        <v>1496</v>
      </c>
      <c r="H18" s="1237"/>
      <c r="I18" s="1235" t="s">
        <v>602</v>
      </c>
      <c r="J18" s="1237"/>
      <c r="K18" s="58"/>
      <c r="M18" s="13"/>
    </row>
    <row r="19" spans="2:13" ht="15.75" thickBot="1" x14ac:dyDescent="0.3">
      <c r="B19" s="1099"/>
      <c r="C19" s="92"/>
      <c r="D19" s="1339"/>
      <c r="E19" s="38" t="s">
        <v>1497</v>
      </c>
      <c r="F19" s="38" t="s">
        <v>1498</v>
      </c>
      <c r="G19" s="38" t="s">
        <v>1497</v>
      </c>
      <c r="H19" s="38" t="s">
        <v>1498</v>
      </c>
      <c r="I19" s="38" t="s">
        <v>1497</v>
      </c>
      <c r="J19" s="38" t="s">
        <v>1498</v>
      </c>
      <c r="M19" s="13"/>
    </row>
    <row r="20" spans="2:13" ht="15.75" thickBot="1" x14ac:dyDescent="0.3">
      <c r="B20" s="211"/>
      <c r="C20" s="92"/>
      <c r="D20" s="38" t="s">
        <v>1499</v>
      </c>
      <c r="E20" s="751">
        <v>14</v>
      </c>
      <c r="F20" s="751">
        <v>14</v>
      </c>
      <c r="G20" s="751"/>
      <c r="H20" s="751"/>
      <c r="I20" s="768">
        <f>+E20+G20</f>
        <v>14</v>
      </c>
      <c r="J20" s="768">
        <f>+F20+H20</f>
        <v>14</v>
      </c>
      <c r="K20" s="769"/>
      <c r="M20" s="13"/>
    </row>
    <row r="21" spans="2:13" x14ac:dyDescent="0.25">
      <c r="B21" s="211"/>
      <c r="C21" s="99"/>
      <c r="D21" s="1110"/>
      <c r="E21" s="1111"/>
      <c r="F21" s="1111"/>
      <c r="G21" s="1111"/>
      <c r="H21" s="1111"/>
      <c r="I21" s="1111"/>
      <c r="J21" s="1111"/>
      <c r="K21" s="1111"/>
      <c r="L21" s="1243"/>
      <c r="M21" s="1227"/>
    </row>
    <row r="22" spans="2:13" ht="15.75" thickBot="1" x14ac:dyDescent="0.3">
      <c r="B22" s="211"/>
      <c r="C22" s="90"/>
      <c r="D22" s="128"/>
      <c r="E22" s="128"/>
      <c r="F22" s="337" t="s">
        <v>428</v>
      </c>
      <c r="G22" s="128"/>
      <c r="H22" s="128"/>
      <c r="I22" s="128"/>
      <c r="J22" s="128"/>
      <c r="K22" s="128"/>
      <c r="L22" s="335"/>
      <c r="M22" s="336"/>
    </row>
    <row r="23" spans="2:13" ht="24.75" thickBot="1" x14ac:dyDescent="0.3">
      <c r="B23" s="211"/>
      <c r="C23" s="92"/>
      <c r="D23" s="42" t="s">
        <v>1500</v>
      </c>
      <c r="E23" s="546">
        <f>+I20</f>
        <v>14</v>
      </c>
      <c r="F23" s="770"/>
      <c r="G23" s="5"/>
      <c r="H23" s="5"/>
      <c r="I23" s="5"/>
      <c r="J23" s="5"/>
      <c r="K23" s="5"/>
      <c r="M23" s="13"/>
    </row>
    <row r="24" spans="2:13" ht="24.75" thickBot="1" x14ac:dyDescent="0.3">
      <c r="B24" s="211"/>
      <c r="C24" s="92"/>
      <c r="D24" s="39" t="s">
        <v>1501</v>
      </c>
      <c r="E24" s="546">
        <f>+J20</f>
        <v>14</v>
      </c>
      <c r="F24" s="318"/>
      <c r="G24" s="5"/>
      <c r="H24" s="5"/>
      <c r="I24" s="5"/>
      <c r="J24" s="5"/>
      <c r="K24" s="5"/>
      <c r="M24" s="13"/>
    </row>
    <row r="25" spans="2:13" ht="24.75" thickBot="1" x14ac:dyDescent="0.3">
      <c r="B25" s="211"/>
      <c r="C25" s="92"/>
      <c r="D25" s="39" t="s">
        <v>1502</v>
      </c>
      <c r="E25" s="319">
        <f>+E24/E23</f>
        <v>1</v>
      </c>
      <c r="F25" s="318"/>
      <c r="G25" s="5"/>
      <c r="H25" s="5"/>
      <c r="I25" s="5"/>
      <c r="J25" s="5"/>
      <c r="K25" s="5"/>
      <c r="M25" s="13"/>
    </row>
    <row r="26" spans="2:13" x14ac:dyDescent="0.25">
      <c r="B26" s="211"/>
      <c r="C26" s="90"/>
      <c r="D26" s="1266" t="s">
        <v>1503</v>
      </c>
      <c r="E26" s="1267"/>
      <c r="F26" s="1267"/>
      <c r="G26" s="1267"/>
      <c r="H26" s="1267"/>
      <c r="I26" s="1267"/>
      <c r="J26" s="1267"/>
      <c r="K26" s="1267"/>
      <c r="L26" s="1336"/>
      <c r="M26" s="1302"/>
    </row>
    <row r="27" spans="2:13" ht="15.75" thickBot="1" x14ac:dyDescent="0.3">
      <c r="B27" s="211"/>
      <c r="C27" s="90"/>
      <c r="D27" s="1107" t="s">
        <v>1504</v>
      </c>
      <c r="E27" s="1108"/>
      <c r="F27" s="1108"/>
      <c r="G27" s="1108"/>
      <c r="H27" s="1108"/>
      <c r="I27" s="1108"/>
      <c r="J27" s="1108"/>
      <c r="K27" s="1108"/>
      <c r="L27" s="1244"/>
      <c r="M27" s="1228"/>
    </row>
    <row r="28" spans="2:13" ht="24.75" thickBot="1" x14ac:dyDescent="0.3">
      <c r="B28" s="211"/>
      <c r="C28" s="92"/>
      <c r="D28" s="42" t="s">
        <v>1505</v>
      </c>
      <c r="E28" s="315">
        <v>1</v>
      </c>
      <c r="F28" s="5"/>
      <c r="G28" s="5"/>
      <c r="H28" s="5"/>
      <c r="I28" s="5"/>
      <c r="J28" s="5"/>
      <c r="K28" s="5"/>
      <c r="M28" s="13"/>
    </row>
    <row r="29" spans="2:13" ht="24.75" thickBot="1" x14ac:dyDescent="0.3">
      <c r="B29" s="211"/>
      <c r="C29" s="92"/>
      <c r="D29" s="39" t="s">
        <v>1506</v>
      </c>
      <c r="E29" s="315">
        <v>3</v>
      </c>
      <c r="F29" s="5"/>
      <c r="G29" s="5"/>
      <c r="H29" s="5"/>
      <c r="I29" s="5"/>
      <c r="J29" s="5"/>
      <c r="K29" s="5"/>
      <c r="M29" s="13"/>
    </row>
    <row r="30" spans="2:13" ht="24.75" thickBot="1" x14ac:dyDescent="0.3">
      <c r="B30" s="211"/>
      <c r="C30" s="92"/>
      <c r="D30" s="39" t="s">
        <v>1507</v>
      </c>
      <c r="E30" s="315">
        <v>0</v>
      </c>
      <c r="F30" s="5"/>
      <c r="G30" s="5"/>
      <c r="H30" s="5"/>
      <c r="I30" s="5"/>
      <c r="J30" s="5"/>
      <c r="K30" s="5"/>
      <c r="M30" s="13"/>
    </row>
    <row r="31" spans="2:13" ht="15.75" thickBot="1" x14ac:dyDescent="0.3">
      <c r="B31" s="211"/>
      <c r="C31" s="90"/>
      <c r="D31" s="1134" t="s">
        <v>1508</v>
      </c>
      <c r="E31" s="1135"/>
      <c r="F31" s="1135"/>
      <c r="G31" s="1135"/>
      <c r="H31" s="1135"/>
      <c r="I31" s="1135"/>
      <c r="J31" s="1135"/>
      <c r="K31" s="1135"/>
      <c r="L31" s="1337"/>
      <c r="M31" s="1230"/>
    </row>
    <row r="32" spans="2:13" ht="15.75" thickBot="1" x14ac:dyDescent="0.3">
      <c r="B32" s="211"/>
      <c r="C32" s="96" t="s">
        <v>424</v>
      </c>
      <c r="D32" s="42" t="s">
        <v>1509</v>
      </c>
      <c r="E32" s="244"/>
      <c r="F32" s="244"/>
      <c r="G32" s="244"/>
      <c r="H32" s="244"/>
      <c r="I32" s="244"/>
      <c r="J32" s="244"/>
      <c r="K32" s="244"/>
      <c r="L32" s="316"/>
      <c r="M32" s="115"/>
    </row>
    <row r="33" spans="2:13" ht="15.75" thickBot="1" x14ac:dyDescent="0.3">
      <c r="B33" s="211"/>
      <c r="C33" s="2" t="s">
        <v>603</v>
      </c>
      <c r="D33" s="39" t="s">
        <v>1510</v>
      </c>
      <c r="E33" s="338" t="s">
        <v>1747</v>
      </c>
      <c r="F33" s="338" t="s">
        <v>1748</v>
      </c>
      <c r="G33" s="338" t="s">
        <v>1749</v>
      </c>
      <c r="H33" s="338"/>
      <c r="I33" s="338"/>
      <c r="J33" s="338"/>
      <c r="K33" s="338"/>
      <c r="L33" s="339"/>
      <c r="M33" s="11"/>
    </row>
    <row r="34" spans="2:13" ht="15.75" thickBot="1" x14ac:dyDescent="0.3">
      <c r="B34" s="211"/>
      <c r="C34" s="2" t="s">
        <v>605</v>
      </c>
      <c r="D34" s="123" t="s">
        <v>1511</v>
      </c>
      <c r="E34" s="341" t="s">
        <v>1750</v>
      </c>
      <c r="F34" s="342" t="s">
        <v>1751</v>
      </c>
      <c r="G34" s="342" t="s">
        <v>1751</v>
      </c>
      <c r="H34" s="342"/>
      <c r="I34" s="342"/>
      <c r="J34" s="342"/>
      <c r="K34" s="342"/>
      <c r="L34" s="343"/>
      <c r="M34" s="13"/>
    </row>
    <row r="35" spans="2:13" ht="24.75" thickBot="1" x14ac:dyDescent="0.3">
      <c r="B35" s="211"/>
      <c r="C35" s="2" t="s">
        <v>607</v>
      </c>
      <c r="D35" s="123" t="s">
        <v>1512</v>
      </c>
      <c r="E35" s="344"/>
      <c r="F35" s="318"/>
      <c r="G35" s="318"/>
      <c r="H35" s="318"/>
      <c r="I35" s="318"/>
      <c r="J35" s="318"/>
      <c r="K35" s="318"/>
      <c r="L35" s="345"/>
      <c r="M35" s="13"/>
    </row>
    <row r="36" spans="2:13" ht="24.75" thickBot="1" x14ac:dyDescent="0.3">
      <c r="B36" s="211"/>
      <c r="C36" s="2" t="s">
        <v>691</v>
      </c>
      <c r="D36" s="123" t="s">
        <v>1513</v>
      </c>
      <c r="E36" s="346"/>
      <c r="F36" s="347"/>
      <c r="G36" s="347"/>
      <c r="H36" s="347"/>
      <c r="I36" s="347"/>
      <c r="J36" s="347"/>
      <c r="K36" s="347"/>
      <c r="L36" s="348"/>
      <c r="M36" s="13"/>
    </row>
    <row r="37" spans="2:13" ht="24.75" thickBot="1" x14ac:dyDescent="0.3">
      <c r="B37" s="211"/>
      <c r="C37" s="1190" t="s">
        <v>693</v>
      </c>
      <c r="D37" s="45" t="s">
        <v>1514</v>
      </c>
      <c r="E37" s="340" t="str">
        <f>IFERROR(E36/E35,"N.A.")</f>
        <v>N.A.</v>
      </c>
      <c r="F37" s="340" t="str">
        <f t="shared" ref="F37:L37" si="0">IFERROR(F36/F35,"N.A.")</f>
        <v>N.A.</v>
      </c>
      <c r="G37" s="340" t="str">
        <f t="shared" si="0"/>
        <v>N.A.</v>
      </c>
      <c r="H37" s="340" t="str">
        <f t="shared" si="0"/>
        <v>N.A.</v>
      </c>
      <c r="I37" s="340" t="str">
        <f t="shared" si="0"/>
        <v>N.A.</v>
      </c>
      <c r="J37" s="340" t="str">
        <f t="shared" si="0"/>
        <v>N.A.</v>
      </c>
      <c r="K37" s="340" t="str">
        <f t="shared" si="0"/>
        <v>N.A.</v>
      </c>
      <c r="L37" s="340" t="str">
        <f t="shared" si="0"/>
        <v>N.A.</v>
      </c>
      <c r="M37" s="11"/>
    </row>
    <row r="38" spans="2:13" ht="24.75" thickBot="1" x14ac:dyDescent="0.3">
      <c r="B38" s="211"/>
      <c r="C38" s="1191"/>
      <c r="D38" s="39" t="s">
        <v>1515</v>
      </c>
      <c r="E38" s="146" t="str">
        <f>+IF(E37="N.A.","N.A.",IF(E37&gt;=75%,1,0))</f>
        <v>N.A.</v>
      </c>
      <c r="F38" s="146" t="str">
        <f t="shared" ref="F38:L38" si="1">+IF(F37="N.A.","N.A.",IF(F37&gt;=75%,1,0))</f>
        <v>N.A.</v>
      </c>
      <c r="G38" s="146" t="str">
        <f t="shared" si="1"/>
        <v>N.A.</v>
      </c>
      <c r="H38" s="146" t="str">
        <f t="shared" si="1"/>
        <v>N.A.</v>
      </c>
      <c r="I38" s="146" t="str">
        <f t="shared" si="1"/>
        <v>N.A.</v>
      </c>
      <c r="J38" s="146" t="str">
        <f t="shared" si="1"/>
        <v>N.A.</v>
      </c>
      <c r="K38" s="146" t="str">
        <f t="shared" si="1"/>
        <v>N.A.</v>
      </c>
      <c r="L38" s="146" t="str">
        <f t="shared" si="1"/>
        <v>N.A.</v>
      </c>
      <c r="M38" s="11"/>
    </row>
    <row r="39" spans="2:13" ht="15.75" thickBot="1" x14ac:dyDescent="0.3">
      <c r="B39" s="211"/>
      <c r="C39" s="2" t="s">
        <v>694</v>
      </c>
      <c r="D39" s="39" t="s">
        <v>1516</v>
      </c>
      <c r="E39" s="29"/>
      <c r="F39" s="29"/>
      <c r="G39" s="29"/>
      <c r="H39" s="29"/>
      <c r="I39" s="29"/>
      <c r="J39" s="29"/>
      <c r="K39" s="29"/>
      <c r="L39" s="29"/>
      <c r="M39" s="12"/>
    </row>
    <row r="40" spans="2:13" x14ac:dyDescent="0.25">
      <c r="B40" s="211"/>
      <c r="C40" s="90"/>
      <c r="D40" s="1104"/>
      <c r="E40" s="1105"/>
      <c r="F40" s="1105"/>
      <c r="G40" s="1105"/>
      <c r="H40" s="1105"/>
      <c r="I40" s="1105"/>
      <c r="J40" s="1105"/>
      <c r="K40" s="1105"/>
      <c r="L40" s="1242"/>
      <c r="M40" s="1226"/>
    </row>
    <row r="41" spans="2:13" ht="15.75" thickBot="1" x14ac:dyDescent="0.3">
      <c r="B41" s="211"/>
      <c r="C41" s="90"/>
      <c r="D41" s="1110" t="s">
        <v>1517</v>
      </c>
      <c r="E41" s="1111"/>
      <c r="F41" s="1111"/>
      <c r="G41" s="1111"/>
      <c r="H41" s="1111"/>
      <c r="I41" s="1111"/>
      <c r="J41" s="1111"/>
      <c r="K41" s="1111"/>
      <c r="L41" s="1243"/>
      <c r="M41" s="1227"/>
    </row>
    <row r="42" spans="2:13" ht="15.75" thickBot="1" x14ac:dyDescent="0.3">
      <c r="B42" s="211"/>
      <c r="C42" s="96" t="s">
        <v>424</v>
      </c>
      <c r="D42" s="42" t="s">
        <v>1518</v>
      </c>
      <c r="E42" s="507">
        <v>1</v>
      </c>
      <c r="F42" s="6"/>
      <c r="G42" s="6"/>
      <c r="H42" s="42" t="s">
        <v>602</v>
      </c>
      <c r="I42" s="5"/>
      <c r="J42" s="153" t="s">
        <v>1519</v>
      </c>
      <c r="K42" s="5"/>
      <c r="M42" s="13"/>
    </row>
    <row r="43" spans="2:13" ht="15.75" thickBot="1" x14ac:dyDescent="0.3">
      <c r="B43" s="211"/>
      <c r="C43" s="2" t="s">
        <v>695</v>
      </c>
      <c r="D43" s="39" t="s">
        <v>1520</v>
      </c>
      <c r="E43" s="517">
        <v>1</v>
      </c>
      <c r="F43" s="29"/>
      <c r="G43" s="29"/>
      <c r="H43" s="147">
        <f>MAX(E42:G42)</f>
        <v>1</v>
      </c>
      <c r="I43" s="5"/>
      <c r="K43" s="5"/>
      <c r="M43" s="13"/>
    </row>
    <row r="44" spans="2:13" ht="15.75" thickBot="1" x14ac:dyDescent="0.3">
      <c r="B44" s="211"/>
      <c r="C44" s="2" t="s">
        <v>697</v>
      </c>
      <c r="D44" s="39" t="s">
        <v>1521</v>
      </c>
      <c r="E44" s="507">
        <v>2</v>
      </c>
      <c r="F44" s="6"/>
      <c r="G44" s="6"/>
      <c r="H44" s="148">
        <f>SUM(E44:G44)</f>
        <v>2</v>
      </c>
      <c r="I44" s="5"/>
      <c r="J44" s="5"/>
      <c r="K44" s="5"/>
      <c r="M44" s="13"/>
    </row>
    <row r="45" spans="2:13" ht="36.75" thickBot="1" x14ac:dyDescent="0.3">
      <c r="B45" s="211"/>
      <c r="C45" s="2" t="s">
        <v>699</v>
      </c>
      <c r="D45" s="39" t="s">
        <v>1522</v>
      </c>
      <c r="E45" s="507">
        <v>2</v>
      </c>
      <c r="F45" s="6"/>
      <c r="G45" s="6"/>
      <c r="H45" s="148">
        <f>SUM(E45:G45)</f>
        <v>2</v>
      </c>
      <c r="I45" s="5"/>
      <c r="J45" s="5"/>
      <c r="K45" s="5"/>
      <c r="M45" s="13"/>
    </row>
    <row r="46" spans="2:13" ht="24.75" thickBot="1" x14ac:dyDescent="0.3">
      <c r="B46" s="211"/>
      <c r="C46" s="1190" t="s">
        <v>1523</v>
      </c>
      <c r="D46" s="45" t="s">
        <v>1524</v>
      </c>
      <c r="E46" s="145">
        <f>IFERROR(E45/E44,"N.A.")</f>
        <v>1</v>
      </c>
      <c r="F46" s="145" t="str">
        <f>IFERROR(F45/F44,"N.A.")</f>
        <v>N.A.</v>
      </c>
      <c r="G46" s="145" t="str">
        <f>IFERROR(G45/G44,"N.A.")</f>
        <v>N.A.</v>
      </c>
      <c r="H46" s="149"/>
      <c r="I46" s="5"/>
      <c r="J46" s="5"/>
      <c r="K46" s="5"/>
      <c r="M46" s="13"/>
    </row>
    <row r="47" spans="2:13" ht="24.75" thickBot="1" x14ac:dyDescent="0.3">
      <c r="B47" s="211"/>
      <c r="C47" s="1191"/>
      <c r="D47" s="39" t="s">
        <v>1525</v>
      </c>
      <c r="E47" s="146">
        <f>+IF(E46="N.A.","N.A.",IF(E46&gt;=75%,1,0))</f>
        <v>1</v>
      </c>
      <c r="F47" s="146" t="str">
        <f>+IF(F46="N.A.","N.A.",IF(F46&gt;=75%,1,0))</f>
        <v>N.A.</v>
      </c>
      <c r="G47" s="146" t="str">
        <f>+IF(G46="N.A.","N.A.",IF(G46&gt;=75%,1,0))</f>
        <v>N.A.</v>
      </c>
      <c r="H47" s="148">
        <f>SUM(E47:G47)</f>
        <v>1</v>
      </c>
      <c r="I47" s="5"/>
      <c r="J47" s="5"/>
      <c r="K47" s="5"/>
      <c r="M47" s="13"/>
    </row>
    <row r="48" spans="2:13" ht="15.75" thickBot="1" x14ac:dyDescent="0.3">
      <c r="B48" s="211"/>
      <c r="C48" s="2" t="s">
        <v>1526</v>
      </c>
      <c r="D48" s="1131" t="s">
        <v>1527</v>
      </c>
      <c r="E48" s="1132"/>
      <c r="F48" s="1132"/>
      <c r="G48" s="1133"/>
      <c r="H48" s="203">
        <f>IFERROR(H47/H43,"N.A.")</f>
        <v>1</v>
      </c>
      <c r="I48" s="5"/>
      <c r="J48" s="5"/>
      <c r="K48" s="5"/>
      <c r="M48" s="13"/>
    </row>
    <row r="49" spans="2:13" ht="15.75" thickBot="1" x14ac:dyDescent="0.3">
      <c r="B49" s="211"/>
      <c r="C49" s="90"/>
      <c r="D49" s="1266" t="s">
        <v>1528</v>
      </c>
      <c r="E49" s="1267"/>
      <c r="F49" s="1267"/>
      <c r="G49" s="1267"/>
      <c r="H49" s="1267"/>
      <c r="I49" s="1267"/>
      <c r="J49" s="1267"/>
      <c r="K49" s="1267"/>
      <c r="L49" s="1336"/>
      <c r="M49" s="1302"/>
    </row>
    <row r="50" spans="2:13" ht="24.75" thickBot="1" x14ac:dyDescent="0.3">
      <c r="B50" s="211"/>
      <c r="C50" s="92"/>
      <c r="D50" s="42" t="s">
        <v>1505</v>
      </c>
      <c r="E50" s="6"/>
      <c r="F50" s="5"/>
      <c r="G50" s="5"/>
      <c r="H50" s="5"/>
      <c r="I50" s="5"/>
      <c r="J50" s="5"/>
      <c r="K50" s="5"/>
      <c r="M50" s="13"/>
    </row>
    <row r="51" spans="2:13" ht="24.75" thickBot="1" x14ac:dyDescent="0.3">
      <c r="B51" s="211"/>
      <c r="C51" s="92"/>
      <c r="D51" s="39" t="s">
        <v>1506</v>
      </c>
      <c r="E51" s="6"/>
      <c r="F51" s="5"/>
      <c r="G51" s="5"/>
      <c r="H51" s="5"/>
      <c r="I51" s="5"/>
      <c r="J51" s="5"/>
      <c r="K51" s="5"/>
      <c r="M51" s="13"/>
    </row>
    <row r="52" spans="2:13" ht="24.75" thickBot="1" x14ac:dyDescent="0.3">
      <c r="B52" s="211"/>
      <c r="C52" s="92"/>
      <c r="D52" s="39" t="s">
        <v>1507</v>
      </c>
      <c r="E52" s="6"/>
      <c r="F52" s="5"/>
      <c r="G52" s="5"/>
      <c r="H52" s="5"/>
      <c r="I52" s="5"/>
      <c r="J52" s="5"/>
      <c r="K52" s="5"/>
      <c r="M52" s="13"/>
    </row>
    <row r="53" spans="2:13" ht="15.75" thickBot="1" x14ac:dyDescent="0.3">
      <c r="B53" s="211"/>
      <c r="C53" s="90"/>
      <c r="D53" s="1134" t="s">
        <v>1508</v>
      </c>
      <c r="E53" s="1135"/>
      <c r="F53" s="1135"/>
      <c r="G53" s="1135"/>
      <c r="H53" s="1135"/>
      <c r="I53" s="1135"/>
      <c r="J53" s="1135"/>
      <c r="K53" s="1135"/>
      <c r="L53" s="1337"/>
      <c r="M53" s="1230"/>
    </row>
    <row r="54" spans="2:13" ht="15.75" thickBot="1" x14ac:dyDescent="0.3">
      <c r="B54" s="211"/>
      <c r="C54" s="96" t="s">
        <v>424</v>
      </c>
      <c r="D54" s="42" t="s">
        <v>1509</v>
      </c>
      <c r="E54" s="244"/>
      <c r="F54" s="244"/>
      <c r="G54" s="244"/>
      <c r="H54" s="244"/>
      <c r="I54" s="244"/>
      <c r="J54" s="244"/>
      <c r="K54" s="244"/>
      <c r="L54" s="316"/>
      <c r="M54" s="115"/>
    </row>
    <row r="55" spans="2:13" ht="15.75" thickBot="1" x14ac:dyDescent="0.3">
      <c r="B55" s="211"/>
      <c r="C55" s="2" t="s">
        <v>603</v>
      </c>
      <c r="D55" s="39" t="s">
        <v>1510</v>
      </c>
      <c r="E55" s="29"/>
      <c r="F55" s="29"/>
      <c r="G55" s="29"/>
      <c r="H55" s="29"/>
      <c r="I55" s="29"/>
      <c r="J55" s="29"/>
      <c r="K55" s="29"/>
      <c r="L55" s="317"/>
      <c r="M55" s="11"/>
    </row>
    <row r="56" spans="2:13" ht="15.75" thickBot="1" x14ac:dyDescent="0.3">
      <c r="B56" s="211"/>
      <c r="C56" s="2" t="s">
        <v>605</v>
      </c>
      <c r="D56" s="39" t="s">
        <v>1511</v>
      </c>
      <c r="E56" s="29"/>
      <c r="F56" s="29"/>
      <c r="G56" s="29"/>
      <c r="H56" s="29"/>
      <c r="I56" s="29"/>
      <c r="J56" s="29"/>
      <c r="K56" s="29"/>
      <c r="L56" s="317"/>
      <c r="M56" s="11"/>
    </row>
    <row r="57" spans="2:13" ht="24.75" thickBot="1" x14ac:dyDescent="0.3">
      <c r="B57" s="211"/>
      <c r="C57" s="2" t="s">
        <v>607</v>
      </c>
      <c r="D57" s="39" t="s">
        <v>1512</v>
      </c>
      <c r="E57" s="318"/>
      <c r="F57" s="318"/>
      <c r="G57" s="318"/>
      <c r="H57" s="318"/>
      <c r="I57" s="318"/>
      <c r="J57" s="318"/>
      <c r="K57" s="318"/>
      <c r="L57" s="318"/>
      <c r="M57" s="11"/>
    </row>
    <row r="58" spans="2:13" ht="24.75" thickBot="1" x14ac:dyDescent="0.3">
      <c r="B58" s="211"/>
      <c r="C58" s="2" t="s">
        <v>691</v>
      </c>
      <c r="D58" s="39" t="s">
        <v>1513</v>
      </c>
      <c r="E58" s="318"/>
      <c r="F58" s="318"/>
      <c r="G58" s="318"/>
      <c r="H58" s="318"/>
      <c r="I58" s="318"/>
      <c r="J58" s="318"/>
      <c r="K58" s="318"/>
      <c r="L58" s="318"/>
      <c r="M58" s="11"/>
    </row>
    <row r="59" spans="2:13" ht="24.75" thickBot="1" x14ac:dyDescent="0.3">
      <c r="B59" s="211"/>
      <c r="C59" s="1190" t="s">
        <v>693</v>
      </c>
      <c r="D59" s="45" t="s">
        <v>1514</v>
      </c>
      <c r="E59" s="145" t="str">
        <f t="shared" ref="E59:L59" si="2">IFERROR(E58/E57,"N.A.")</f>
        <v>N.A.</v>
      </c>
      <c r="F59" s="145" t="str">
        <f t="shared" si="2"/>
        <v>N.A.</v>
      </c>
      <c r="G59" s="145" t="str">
        <f t="shared" si="2"/>
        <v>N.A.</v>
      </c>
      <c r="H59" s="145" t="str">
        <f t="shared" si="2"/>
        <v>N.A.</v>
      </c>
      <c r="I59" s="145" t="str">
        <f t="shared" si="2"/>
        <v>N.A.</v>
      </c>
      <c r="J59" s="145" t="str">
        <f t="shared" si="2"/>
        <v>N.A.</v>
      </c>
      <c r="K59" s="145" t="str">
        <f t="shared" si="2"/>
        <v>N.A.</v>
      </c>
      <c r="L59" s="145" t="str">
        <f t="shared" si="2"/>
        <v>N.A.</v>
      </c>
      <c r="M59" s="11"/>
    </row>
    <row r="60" spans="2:13" ht="24.75" thickBot="1" x14ac:dyDescent="0.3">
      <c r="B60" s="211"/>
      <c r="C60" s="1191"/>
      <c r="D60" s="39" t="s">
        <v>1529</v>
      </c>
      <c r="E60" s="146" t="str">
        <f>+IF(E59="N.A.","N.A.",IF(E59&gt;=75%,1,0))</f>
        <v>N.A.</v>
      </c>
      <c r="F60" s="146" t="str">
        <f t="shared" ref="F60:L60" si="3">+IF(F59="N.A.","N.A.",IF(F59&gt;=75%,1,0))</f>
        <v>N.A.</v>
      </c>
      <c r="G60" s="146" t="str">
        <f t="shared" si="3"/>
        <v>N.A.</v>
      </c>
      <c r="H60" s="146" t="str">
        <f t="shared" si="3"/>
        <v>N.A.</v>
      </c>
      <c r="I60" s="146" t="str">
        <f t="shared" si="3"/>
        <v>N.A.</v>
      </c>
      <c r="J60" s="146" t="str">
        <f t="shared" si="3"/>
        <v>N.A.</v>
      </c>
      <c r="K60" s="146" t="str">
        <f t="shared" si="3"/>
        <v>N.A.</v>
      </c>
      <c r="L60" s="146" t="str">
        <f t="shared" si="3"/>
        <v>N.A.</v>
      </c>
      <c r="M60" s="11"/>
    </row>
    <row r="61" spans="2:13" ht="15.75" thickBot="1" x14ac:dyDescent="0.3">
      <c r="B61" s="211"/>
      <c r="C61" s="2" t="s">
        <v>694</v>
      </c>
      <c r="D61" s="39" t="s">
        <v>1516</v>
      </c>
      <c r="E61" s="28"/>
      <c r="F61" s="29"/>
      <c r="G61" s="29"/>
      <c r="H61" s="29"/>
      <c r="I61" s="29"/>
      <c r="J61" s="29"/>
      <c r="K61" s="29"/>
      <c r="L61" s="317"/>
      <c r="M61" s="12"/>
    </row>
    <row r="62" spans="2:13" x14ac:dyDescent="0.25">
      <c r="B62" s="211"/>
      <c r="C62" s="90"/>
      <c r="D62" s="1104"/>
      <c r="E62" s="1105"/>
      <c r="F62" s="1105"/>
      <c r="G62" s="1105"/>
      <c r="H62" s="1105"/>
      <c r="I62" s="1105"/>
      <c r="J62" s="1105"/>
      <c r="K62" s="1105"/>
      <c r="L62" s="1242"/>
      <c r="M62" s="1226"/>
    </row>
    <row r="63" spans="2:13" ht="15.75" thickBot="1" x14ac:dyDescent="0.3">
      <c r="B63" s="211"/>
      <c r="C63" s="90"/>
      <c r="D63" s="1110" t="s">
        <v>1517</v>
      </c>
      <c r="E63" s="1111"/>
      <c r="F63" s="1111"/>
      <c r="G63" s="1111"/>
      <c r="H63" s="1111"/>
      <c r="I63" s="1111"/>
      <c r="J63" s="1111"/>
      <c r="K63" s="1111"/>
      <c r="L63" s="1243"/>
      <c r="M63" s="1227"/>
    </row>
    <row r="64" spans="2:13" ht="15.75" thickBot="1" x14ac:dyDescent="0.3">
      <c r="B64" s="211"/>
      <c r="C64" s="96" t="s">
        <v>424</v>
      </c>
      <c r="D64" s="42" t="s">
        <v>1518</v>
      </c>
      <c r="E64" s="42">
        <v>1</v>
      </c>
      <c r="F64" s="42">
        <v>2</v>
      </c>
      <c r="G64" s="42">
        <v>3</v>
      </c>
      <c r="H64" s="42" t="s">
        <v>602</v>
      </c>
      <c r="I64" s="5"/>
      <c r="J64" s="5"/>
      <c r="K64" s="5"/>
      <c r="M64" s="13"/>
    </row>
    <row r="65" spans="2:13" ht="15.75" thickBot="1" x14ac:dyDescent="0.3">
      <c r="B65" s="211"/>
      <c r="C65" s="2" t="s">
        <v>695</v>
      </c>
      <c r="D65" s="39" t="s">
        <v>1520</v>
      </c>
      <c r="E65" s="38" t="s">
        <v>1530</v>
      </c>
      <c r="F65" s="38" t="s">
        <v>1531</v>
      </c>
      <c r="G65" s="38" t="s">
        <v>1532</v>
      </c>
      <c r="H65" s="147">
        <f>MAX(E64:G64)</f>
        <v>3</v>
      </c>
      <c r="I65" s="5"/>
      <c r="J65" s="5"/>
      <c r="K65" s="5"/>
      <c r="M65" s="13"/>
    </row>
    <row r="66" spans="2:13" ht="15.75" thickBot="1" x14ac:dyDescent="0.3">
      <c r="B66" s="211"/>
      <c r="C66" s="2" t="s">
        <v>697</v>
      </c>
      <c r="D66" s="39" t="s">
        <v>1521</v>
      </c>
      <c r="E66" s="6"/>
      <c r="F66" s="6"/>
      <c r="G66" s="6"/>
      <c r="H66" s="148">
        <f>SUM(E66:G66)</f>
        <v>0</v>
      </c>
      <c r="I66" s="5"/>
      <c r="J66" s="5"/>
      <c r="K66" s="5"/>
      <c r="M66" s="13"/>
    </row>
    <row r="67" spans="2:13" ht="36.75" thickBot="1" x14ac:dyDescent="0.3">
      <c r="B67" s="211"/>
      <c r="C67" s="2" t="s">
        <v>699</v>
      </c>
      <c r="D67" s="39" t="s">
        <v>1533</v>
      </c>
      <c r="E67" s="6"/>
      <c r="F67" s="6"/>
      <c r="G67" s="6"/>
      <c r="H67" s="148">
        <f>SUM(E67:G67)</f>
        <v>0</v>
      </c>
      <c r="I67" s="5"/>
      <c r="J67" s="5"/>
      <c r="K67" s="5"/>
      <c r="M67" s="13"/>
    </row>
    <row r="68" spans="2:13" ht="24.75" thickBot="1" x14ac:dyDescent="0.3">
      <c r="B68" s="211"/>
      <c r="C68" s="1190" t="s">
        <v>1523</v>
      </c>
      <c r="D68" s="45" t="s">
        <v>1524</v>
      </c>
      <c r="E68" s="145" t="e">
        <f>+E67/E66</f>
        <v>#DIV/0!</v>
      </c>
      <c r="F68" s="145" t="e">
        <f>+F67/F66</f>
        <v>#DIV/0!</v>
      </c>
      <c r="G68" s="145" t="e">
        <f>+G67/G66</f>
        <v>#DIV/0!</v>
      </c>
      <c r="H68" s="149"/>
      <c r="I68" s="5"/>
      <c r="J68" s="5"/>
      <c r="K68" s="5"/>
      <c r="M68" s="13"/>
    </row>
    <row r="69" spans="2:13" ht="24.75" thickBot="1" x14ac:dyDescent="0.3">
      <c r="B69" s="211"/>
      <c r="C69" s="1191"/>
      <c r="D69" s="39" t="s">
        <v>1525</v>
      </c>
      <c r="E69" s="146" t="e">
        <f>+IF(E68&gt;=75%,1,0)</f>
        <v>#DIV/0!</v>
      </c>
      <c r="F69" s="146" t="e">
        <f>+IF(F68&gt;=75%,1,0)</f>
        <v>#DIV/0!</v>
      </c>
      <c r="G69" s="146" t="e">
        <f>+IF(G68&gt;=75%,1,0)</f>
        <v>#DIV/0!</v>
      </c>
      <c r="H69" s="148" t="e">
        <f>SUM(E69:G69)</f>
        <v>#DIV/0!</v>
      </c>
      <c r="I69" s="5"/>
      <c r="J69" s="5"/>
      <c r="K69" s="5"/>
      <c r="M69" s="13"/>
    </row>
    <row r="70" spans="2:13" ht="15.75" thickBot="1" x14ac:dyDescent="0.3">
      <c r="B70" s="211"/>
      <c r="C70" s="2" t="s">
        <v>1526</v>
      </c>
      <c r="D70" s="1131" t="s">
        <v>1527</v>
      </c>
      <c r="E70" s="1132"/>
      <c r="F70" s="1132"/>
      <c r="G70" s="1133"/>
      <c r="H70" s="150" t="str">
        <f>IFERROR(H69/H65,"N.A.")</f>
        <v>N.A.</v>
      </c>
      <c r="I70" s="5"/>
      <c r="J70" s="5"/>
      <c r="K70" s="5"/>
      <c r="M70" s="13"/>
    </row>
    <row r="71" spans="2:13" x14ac:dyDescent="0.25">
      <c r="B71" s="211"/>
      <c r="C71" s="90"/>
      <c r="D71" s="1110"/>
      <c r="E71" s="1111"/>
      <c r="F71" s="1111"/>
      <c r="G71" s="1111"/>
      <c r="H71" s="1111"/>
      <c r="I71" s="1111"/>
      <c r="J71" s="1111"/>
      <c r="K71" s="1111"/>
      <c r="L71" s="1243"/>
      <c r="M71" s="1227"/>
    </row>
    <row r="72" spans="2:13" ht="15.75" thickBot="1" x14ac:dyDescent="0.3">
      <c r="B72" s="211"/>
      <c r="C72" s="90"/>
      <c r="D72" s="1107" t="s">
        <v>1534</v>
      </c>
      <c r="E72" s="1108"/>
      <c r="F72" s="1108"/>
      <c r="G72" s="1108"/>
      <c r="H72" s="1108"/>
      <c r="I72" s="1108"/>
      <c r="J72" s="1108"/>
      <c r="K72" s="1108"/>
      <c r="L72" s="1244"/>
      <c r="M72" s="1228"/>
    </row>
    <row r="73" spans="2:13" ht="15.75" thickBot="1" x14ac:dyDescent="0.3">
      <c r="B73" s="211"/>
      <c r="C73" s="96" t="s">
        <v>1535</v>
      </c>
      <c r="D73" s="37" t="s">
        <v>1536</v>
      </c>
      <c r="E73" s="151">
        <f>+H48</f>
        <v>1</v>
      </c>
      <c r="F73" s="5"/>
      <c r="G73" s="5"/>
      <c r="H73" s="5"/>
      <c r="I73" s="5"/>
      <c r="J73" s="5"/>
      <c r="K73" s="5"/>
      <c r="M73" s="13"/>
    </row>
    <row r="74" spans="2:13" ht="15.75" thickBot="1" x14ac:dyDescent="0.3">
      <c r="B74" s="211"/>
      <c r="C74" s="2" t="s">
        <v>1537</v>
      </c>
      <c r="D74" s="38" t="s">
        <v>1538</v>
      </c>
      <c r="E74" s="152" t="str">
        <f>+H70</f>
        <v>N.A.</v>
      </c>
      <c r="F74" s="5"/>
      <c r="G74" s="5"/>
      <c r="H74" s="5"/>
      <c r="I74" s="5"/>
      <c r="J74" s="5"/>
      <c r="K74" s="5"/>
      <c r="M74" s="13"/>
    </row>
    <row r="75" spans="2:13" ht="36.75" thickBot="1" x14ac:dyDescent="0.3">
      <c r="B75" s="211"/>
      <c r="C75" s="2" t="s">
        <v>424</v>
      </c>
      <c r="D75" s="39" t="s">
        <v>1539</v>
      </c>
      <c r="E75" s="152">
        <f>AVERAGE(E73:E74)</f>
        <v>1</v>
      </c>
      <c r="F75" s="5"/>
      <c r="G75" s="5"/>
      <c r="H75" s="5"/>
      <c r="I75" s="5"/>
      <c r="J75" s="5"/>
      <c r="K75" s="5"/>
      <c r="M75" s="13"/>
    </row>
    <row r="76" spans="2:13" x14ac:dyDescent="0.25">
      <c r="B76" s="211"/>
      <c r="C76" s="90"/>
      <c r="D76" s="1110"/>
      <c r="E76" s="1111"/>
      <c r="F76" s="1111"/>
      <c r="G76" s="1111"/>
      <c r="H76" s="1111"/>
      <c r="I76" s="1111"/>
      <c r="J76" s="1111"/>
      <c r="K76" s="1111"/>
      <c r="L76" s="1243"/>
      <c r="M76" s="1227"/>
    </row>
    <row r="77" spans="2:13" ht="15.75" thickBot="1" x14ac:dyDescent="0.3">
      <c r="B77" s="211"/>
      <c r="C77" s="90"/>
      <c r="D77" s="1107" t="s">
        <v>1540</v>
      </c>
      <c r="E77" s="1108"/>
      <c r="F77" s="1108"/>
      <c r="G77" s="1108"/>
      <c r="H77" s="1108"/>
      <c r="I77" s="1108"/>
      <c r="J77" s="1108"/>
      <c r="K77" s="1108"/>
      <c r="L77" s="1244"/>
      <c r="M77" s="1228"/>
    </row>
    <row r="78" spans="2:13" ht="15.75" thickBot="1" x14ac:dyDescent="0.3">
      <c r="B78" s="211"/>
      <c r="C78" s="92"/>
      <c r="D78" s="23"/>
      <c r="E78" s="37" t="s">
        <v>103</v>
      </c>
      <c r="F78" s="37" t="s">
        <v>895</v>
      </c>
      <c r="H78" s="5"/>
      <c r="I78" s="5"/>
      <c r="J78" s="5"/>
      <c r="K78" s="5"/>
      <c r="M78" s="13"/>
    </row>
    <row r="79" spans="2:13" ht="24.75" thickBot="1" x14ac:dyDescent="0.3">
      <c r="B79" s="211"/>
      <c r="C79" s="92"/>
      <c r="D79" s="39" t="s">
        <v>1541</v>
      </c>
      <c r="E79" s="139">
        <f>+E25</f>
        <v>1</v>
      </c>
      <c r="F79" s="30"/>
      <c r="G79" s="5"/>
      <c r="H79" s="5"/>
      <c r="I79" s="5"/>
      <c r="J79" s="5"/>
      <c r="K79" s="5"/>
      <c r="M79" s="13"/>
    </row>
    <row r="80" spans="2:13" ht="24.75" thickBot="1" x14ac:dyDescent="0.3">
      <c r="B80" s="211"/>
      <c r="C80" s="92"/>
      <c r="D80" s="39" t="s">
        <v>1542</v>
      </c>
      <c r="E80" s="139">
        <f>+E75</f>
        <v>1</v>
      </c>
      <c r="F80" s="30">
        <v>1</v>
      </c>
      <c r="G80" s="5"/>
      <c r="H80" s="5"/>
      <c r="I80" s="5"/>
      <c r="J80" s="5"/>
      <c r="K80" s="5"/>
      <c r="M80" s="13"/>
    </row>
    <row r="81" spans="2:13" ht="24.75" thickBot="1" x14ac:dyDescent="0.3">
      <c r="B81" s="46"/>
      <c r="C81" s="2"/>
      <c r="D81" s="39" t="s">
        <v>144</v>
      </c>
      <c r="E81" s="200" t="str">
        <f>Formulas!$D$29</f>
        <v/>
      </c>
      <c r="F81" s="192">
        <f>IFERROR(Formulas!$E$29,0)</f>
        <v>1</v>
      </c>
      <c r="G81" s="21"/>
      <c r="H81" s="21"/>
      <c r="I81" s="21"/>
      <c r="J81" s="21"/>
      <c r="K81" s="21"/>
      <c r="L81" s="14"/>
      <c r="M81" s="10"/>
    </row>
    <row r="82" spans="2:13" ht="24" customHeight="1" thickBot="1" x14ac:dyDescent="0.3">
      <c r="B82" s="46" t="s">
        <v>509</v>
      </c>
      <c r="C82" s="91"/>
      <c r="D82" s="1131" t="s">
        <v>1543</v>
      </c>
      <c r="E82" s="1132"/>
      <c r="F82" s="1132"/>
      <c r="G82" s="1132"/>
      <c r="H82" s="1132"/>
      <c r="I82" s="1132"/>
      <c r="J82" s="1132"/>
      <c r="K82" s="1132"/>
      <c r="L82" s="1241"/>
      <c r="M82" s="1231"/>
    </row>
    <row r="83" spans="2:13" ht="48.75" thickBot="1" x14ac:dyDescent="0.3">
      <c r="B83" s="46" t="s">
        <v>511</v>
      </c>
      <c r="C83" s="91"/>
      <c r="D83" s="1131" t="s">
        <v>610</v>
      </c>
      <c r="E83" s="1132"/>
      <c r="F83" s="1132"/>
      <c r="G83" s="1132"/>
      <c r="H83" s="1132"/>
      <c r="I83" s="1132"/>
      <c r="J83" s="1132"/>
      <c r="K83" s="1132"/>
      <c r="L83" s="1241"/>
      <c r="M83" s="1231"/>
    </row>
    <row r="84" spans="2:13" ht="15.75" thickBot="1" x14ac:dyDescent="0.3">
      <c r="B84" s="1"/>
      <c r="C84" s="74"/>
      <c r="D84" s="5"/>
      <c r="E84" s="5"/>
      <c r="F84" s="5"/>
      <c r="G84" s="5"/>
      <c r="H84" s="5"/>
      <c r="I84" s="5"/>
      <c r="J84" s="5"/>
      <c r="K84" s="5"/>
    </row>
    <row r="85" spans="2:13" ht="24" customHeight="1" thickBot="1" x14ac:dyDescent="0.3">
      <c r="B85" s="1119" t="s">
        <v>513</v>
      </c>
      <c r="C85" s="1120"/>
      <c r="D85" s="1120"/>
      <c r="E85" s="1121"/>
      <c r="F85" s="5"/>
      <c r="G85" s="5"/>
      <c r="H85" s="5"/>
      <c r="I85" s="5"/>
      <c r="J85" s="5"/>
      <c r="K85" s="5"/>
    </row>
    <row r="86" spans="2:13" ht="72.75" thickBot="1" x14ac:dyDescent="0.3">
      <c r="B86" s="1122">
        <v>1</v>
      </c>
      <c r="C86" s="92"/>
      <c r="D86" s="47" t="s">
        <v>514</v>
      </c>
      <c r="E86" s="548" t="s">
        <v>2</v>
      </c>
      <c r="F86" s="5"/>
      <c r="G86" s="5"/>
      <c r="H86" s="5"/>
      <c r="I86" s="5"/>
      <c r="J86" s="5"/>
      <c r="K86" s="5"/>
    </row>
    <row r="87" spans="2:13" ht="48.75" thickBot="1" x14ac:dyDescent="0.3">
      <c r="B87" s="1123"/>
      <c r="C87" s="92"/>
      <c r="D87" s="39" t="s">
        <v>7</v>
      </c>
      <c r="E87" s="548" t="s">
        <v>1708</v>
      </c>
      <c r="F87" s="5"/>
      <c r="G87" s="5"/>
      <c r="H87" s="5"/>
      <c r="I87" s="5"/>
      <c r="J87" s="5"/>
      <c r="K87" s="5"/>
    </row>
    <row r="88" spans="2:13" ht="24.75" thickBot="1" x14ac:dyDescent="0.3">
      <c r="B88" s="1123"/>
      <c r="C88" s="92"/>
      <c r="D88" s="39" t="s">
        <v>515</v>
      </c>
      <c r="E88" s="527" t="s">
        <v>2519</v>
      </c>
      <c r="F88" s="5"/>
      <c r="G88" s="5"/>
      <c r="H88" s="5"/>
      <c r="I88" s="5"/>
      <c r="J88" s="5"/>
      <c r="K88" s="5"/>
    </row>
    <row r="89" spans="2:13" ht="48.75" thickBot="1" x14ac:dyDescent="0.3">
      <c r="B89" s="1123"/>
      <c r="C89" s="92"/>
      <c r="D89" s="39" t="s">
        <v>9</v>
      </c>
      <c r="E89" s="527" t="s">
        <v>2520</v>
      </c>
      <c r="F89" s="5"/>
      <c r="G89" s="5"/>
      <c r="H89" s="5"/>
      <c r="I89" s="5"/>
      <c r="J89" s="5"/>
      <c r="K89" s="5"/>
    </row>
    <row r="90" spans="2:13" ht="30.75" thickBot="1" x14ac:dyDescent="0.3">
      <c r="B90" s="1123"/>
      <c r="C90" s="92"/>
      <c r="D90" s="39" t="s">
        <v>11</v>
      </c>
      <c r="E90" s="528" t="s">
        <v>2521</v>
      </c>
      <c r="F90" s="5"/>
      <c r="G90" s="5"/>
      <c r="H90" s="5"/>
      <c r="I90" s="5"/>
      <c r="J90" s="5"/>
      <c r="K90" s="5"/>
    </row>
    <row r="91" spans="2:13" ht="15.75" thickBot="1" x14ac:dyDescent="0.3">
      <c r="B91" s="1123"/>
      <c r="C91" s="92"/>
      <c r="D91" s="39" t="s">
        <v>13</v>
      </c>
      <c r="E91" s="540">
        <v>3133539818</v>
      </c>
      <c r="F91" s="5"/>
      <c r="G91" s="5"/>
      <c r="H91" s="5"/>
      <c r="I91" s="5"/>
      <c r="J91" s="5"/>
      <c r="K91" s="5"/>
    </row>
    <row r="92" spans="2:13" ht="24.75" thickBot="1" x14ac:dyDescent="0.3">
      <c r="B92" s="1124"/>
      <c r="C92" s="2"/>
      <c r="D92" s="39" t="s">
        <v>516</v>
      </c>
      <c r="E92" s="548" t="s">
        <v>1743</v>
      </c>
      <c r="F92" s="5"/>
      <c r="G92" s="5"/>
      <c r="H92" s="5"/>
      <c r="I92" s="5"/>
      <c r="J92" s="5"/>
      <c r="K92" s="5"/>
    </row>
    <row r="93" spans="2:13" ht="15.75" thickBot="1" x14ac:dyDescent="0.3">
      <c r="B93" s="1"/>
      <c r="C93" s="74"/>
      <c r="D93" s="5"/>
      <c r="E93" s="5"/>
      <c r="F93" s="5"/>
      <c r="G93" s="5"/>
      <c r="H93" s="5"/>
      <c r="I93" s="5"/>
      <c r="J93" s="5"/>
      <c r="K93" s="5"/>
    </row>
    <row r="94" spans="2:13" ht="15.75" thickBot="1" x14ac:dyDescent="0.3">
      <c r="B94" s="1119" t="s">
        <v>517</v>
      </c>
      <c r="C94" s="1120"/>
      <c r="D94" s="1120"/>
      <c r="E94" s="1121"/>
      <c r="F94" s="5"/>
      <c r="G94" s="5"/>
      <c r="H94" s="5"/>
      <c r="I94" s="5"/>
      <c r="J94" s="5"/>
      <c r="K94" s="5"/>
    </row>
    <row r="95" spans="2:13" ht="15.75" thickBot="1" x14ac:dyDescent="0.3">
      <c r="B95" s="1122">
        <v>1</v>
      </c>
      <c r="C95" s="92"/>
      <c r="D95" s="47" t="s">
        <v>514</v>
      </c>
      <c r="E95" s="212" t="s">
        <v>518</v>
      </c>
      <c r="F95" s="5"/>
      <c r="G95" s="5"/>
      <c r="H95" s="5"/>
      <c r="I95" s="5"/>
      <c r="J95" s="5"/>
      <c r="K95" s="5"/>
    </row>
    <row r="96" spans="2:13" ht="15.75" thickBot="1" x14ac:dyDescent="0.3">
      <c r="B96" s="1123"/>
      <c r="C96" s="92"/>
      <c r="D96" s="39" t="s">
        <v>7</v>
      </c>
      <c r="E96" s="212" t="s">
        <v>611</v>
      </c>
      <c r="F96" s="5"/>
      <c r="G96" s="5"/>
      <c r="H96" s="5"/>
      <c r="I96" s="5"/>
      <c r="J96" s="5"/>
      <c r="K96" s="5"/>
    </row>
    <row r="97" spans="2:11" ht="15.75" thickBot="1" x14ac:dyDescent="0.3">
      <c r="B97" s="1123"/>
      <c r="C97" s="92"/>
      <c r="D97" s="39" t="s">
        <v>515</v>
      </c>
      <c r="E97" s="162"/>
      <c r="F97" s="5"/>
      <c r="G97" s="5"/>
      <c r="H97" s="5"/>
      <c r="I97" s="5"/>
      <c r="J97" s="5"/>
      <c r="K97" s="5"/>
    </row>
    <row r="98" spans="2:11" ht="15.75" thickBot="1" x14ac:dyDescent="0.3">
      <c r="B98" s="1123"/>
      <c r="C98" s="92"/>
      <c r="D98" s="39" t="s">
        <v>9</v>
      </c>
      <c r="E98" s="162"/>
      <c r="F98" s="5"/>
      <c r="G98" s="5"/>
      <c r="H98" s="5"/>
      <c r="I98" s="5"/>
      <c r="J98" s="5"/>
      <c r="K98" s="5"/>
    </row>
    <row r="99" spans="2:11" ht="15.75" thickBot="1" x14ac:dyDescent="0.3">
      <c r="B99" s="1123"/>
      <c r="C99" s="92"/>
      <c r="D99" s="39" t="s">
        <v>11</v>
      </c>
      <c r="E99" s="162"/>
      <c r="F99" s="5"/>
      <c r="G99" s="5"/>
      <c r="H99" s="5"/>
      <c r="I99" s="5"/>
      <c r="J99" s="5"/>
      <c r="K99" s="5"/>
    </row>
    <row r="100" spans="2:11" ht="15.75" thickBot="1" x14ac:dyDescent="0.3">
      <c r="B100" s="1123"/>
      <c r="C100" s="92"/>
      <c r="D100" s="39" t="s">
        <v>13</v>
      </c>
      <c r="E100" s="162"/>
      <c r="F100" s="5"/>
      <c r="G100" s="5"/>
      <c r="H100" s="5"/>
      <c r="I100" s="5"/>
      <c r="J100" s="5"/>
      <c r="K100" s="5"/>
    </row>
    <row r="101" spans="2:11" ht="15.75" thickBot="1" x14ac:dyDescent="0.3">
      <c r="B101" s="1124"/>
      <c r="C101" s="2"/>
      <c r="D101" s="39" t="s">
        <v>516</v>
      </c>
      <c r="E101" s="162"/>
      <c r="F101" s="5"/>
      <c r="G101" s="5"/>
      <c r="H101" s="5"/>
      <c r="I101" s="5"/>
      <c r="J101" s="5"/>
      <c r="K101" s="5"/>
    </row>
    <row r="102" spans="2:11" ht="15.75" thickBot="1" x14ac:dyDescent="0.3">
      <c r="B102" s="1"/>
      <c r="C102" s="74"/>
      <c r="D102" s="5"/>
      <c r="E102" s="5"/>
      <c r="F102" s="5"/>
      <c r="G102" s="5"/>
      <c r="H102" s="5"/>
      <c r="I102" s="5"/>
      <c r="J102" s="5"/>
      <c r="K102" s="5"/>
    </row>
    <row r="103" spans="2:11" ht="15" customHeight="1" thickBot="1" x14ac:dyDescent="0.3">
      <c r="B103" s="120" t="s">
        <v>520</v>
      </c>
      <c r="C103" s="121"/>
      <c r="D103" s="121"/>
      <c r="E103" s="122"/>
      <c r="G103" s="5"/>
      <c r="H103" s="5"/>
      <c r="I103" s="5"/>
      <c r="J103" s="5"/>
      <c r="K103" s="5"/>
    </row>
    <row r="104" spans="2:11" ht="24.75" thickBot="1" x14ac:dyDescent="0.3">
      <c r="B104" s="46" t="s">
        <v>521</v>
      </c>
      <c r="C104" s="39" t="s">
        <v>522</v>
      </c>
      <c r="D104" s="39" t="s">
        <v>523</v>
      </c>
      <c r="E104" s="39" t="s">
        <v>524</v>
      </c>
      <c r="F104" s="5"/>
      <c r="G104" s="5"/>
      <c r="H104" s="5"/>
      <c r="I104" s="5"/>
      <c r="J104" s="5"/>
    </row>
    <row r="105" spans="2:11" ht="72.75" thickBot="1" x14ac:dyDescent="0.3">
      <c r="B105" s="48">
        <v>42401</v>
      </c>
      <c r="C105" s="39">
        <v>1</v>
      </c>
      <c r="D105" s="49" t="s">
        <v>1544</v>
      </c>
      <c r="E105" s="39"/>
      <c r="F105" s="5"/>
      <c r="G105" s="5"/>
      <c r="H105" s="5"/>
      <c r="I105" s="5"/>
      <c r="J105" s="5"/>
    </row>
    <row r="106" spans="2:11" ht="15.75" thickBot="1" x14ac:dyDescent="0.3">
      <c r="B106" s="3"/>
      <c r="C106" s="93"/>
      <c r="D106" s="5"/>
      <c r="E106" s="5"/>
      <c r="F106" s="5"/>
      <c r="G106" s="5"/>
      <c r="H106" s="5"/>
      <c r="I106" s="5"/>
      <c r="J106" s="5"/>
      <c r="K106" s="5"/>
    </row>
    <row r="107" spans="2:11" ht="24.75" thickBot="1" x14ac:dyDescent="0.3">
      <c r="B107" s="127" t="s">
        <v>428</v>
      </c>
      <c r="C107" s="94"/>
      <c r="D107" s="5"/>
      <c r="E107" s="5"/>
      <c r="F107" s="5"/>
      <c r="G107" s="5"/>
      <c r="H107" s="5"/>
      <c r="I107" s="5"/>
      <c r="J107" s="5"/>
      <c r="K107" s="5"/>
    </row>
    <row r="108" spans="2:11" x14ac:dyDescent="0.25">
      <c r="B108" s="1304"/>
      <c r="C108" s="1305"/>
      <c r="D108" s="1305"/>
      <c r="E108" s="1305"/>
      <c r="F108" s="1305"/>
      <c r="G108" s="1305"/>
      <c r="H108" s="1305"/>
      <c r="I108" s="1306"/>
      <c r="J108" s="5"/>
      <c r="K108" s="5"/>
    </row>
    <row r="109" spans="2:11" ht="15.75" thickBot="1" x14ac:dyDescent="0.3">
      <c r="B109" s="1307"/>
      <c r="C109" s="1308"/>
      <c r="D109" s="1308"/>
      <c r="E109" s="1308"/>
      <c r="F109" s="1308"/>
      <c r="G109" s="1308"/>
      <c r="H109" s="1308"/>
      <c r="I109" s="1309"/>
      <c r="J109" s="5"/>
      <c r="K109" s="5"/>
    </row>
    <row r="110" spans="2:11" ht="15.75" thickBot="1" x14ac:dyDescent="0.3">
      <c r="B110" s="5"/>
      <c r="D110" s="5"/>
      <c r="E110" s="5"/>
      <c r="F110" s="5"/>
      <c r="G110" s="5"/>
      <c r="H110" s="5"/>
      <c r="I110" s="5"/>
      <c r="J110" s="5"/>
      <c r="K110" s="5"/>
    </row>
    <row r="111" spans="2:11" ht="24.75" thickBot="1" x14ac:dyDescent="0.3">
      <c r="B111" s="50" t="s">
        <v>526</v>
      </c>
      <c r="C111" s="95"/>
      <c r="D111" s="5"/>
      <c r="E111" s="5"/>
      <c r="F111" s="5"/>
      <c r="G111" s="5"/>
      <c r="H111" s="5"/>
      <c r="I111" s="5"/>
      <c r="J111" s="5"/>
      <c r="K111" s="5"/>
    </row>
    <row r="112" spans="2:11" ht="15.75" thickBot="1" x14ac:dyDescent="0.3">
      <c r="B112" s="1"/>
      <c r="C112" s="74"/>
      <c r="D112" s="5"/>
      <c r="E112" s="5"/>
      <c r="F112" s="5"/>
      <c r="G112" s="5"/>
      <c r="H112" s="5"/>
      <c r="I112" s="5"/>
      <c r="J112" s="5"/>
      <c r="K112" s="5"/>
    </row>
    <row r="113" spans="2:11" ht="72.75" thickBot="1" x14ac:dyDescent="0.3">
      <c r="B113" s="51" t="s">
        <v>527</v>
      </c>
      <c r="C113" s="96"/>
      <c r="D113" s="42" t="s">
        <v>1545</v>
      </c>
      <c r="E113" s="5"/>
      <c r="F113" s="5"/>
      <c r="G113" s="5"/>
      <c r="H113" s="5"/>
      <c r="I113" s="5"/>
      <c r="J113" s="5"/>
      <c r="K113" s="5"/>
    </row>
    <row r="114" spans="2:11" x14ac:dyDescent="0.25">
      <c r="B114" s="1122" t="s">
        <v>529</v>
      </c>
      <c r="C114" s="92"/>
      <c r="D114" s="52" t="s">
        <v>530</v>
      </c>
      <c r="E114" s="5"/>
      <c r="F114" s="5"/>
      <c r="G114" s="5"/>
      <c r="H114" s="5"/>
      <c r="I114" s="5"/>
      <c r="J114" s="5"/>
      <c r="K114" s="5"/>
    </row>
    <row r="115" spans="2:11" ht="108" x14ac:dyDescent="0.25">
      <c r="B115" s="1123"/>
      <c r="C115" s="92"/>
      <c r="D115" s="45" t="s">
        <v>1546</v>
      </c>
      <c r="E115" s="5"/>
      <c r="F115" s="5"/>
      <c r="G115" s="5"/>
      <c r="H115" s="5"/>
      <c r="I115" s="5"/>
      <c r="J115" s="5"/>
      <c r="K115" s="5"/>
    </row>
    <row r="116" spans="2:11" x14ac:dyDescent="0.25">
      <c r="B116" s="1123"/>
      <c r="C116" s="92"/>
      <c r="D116" s="52" t="s">
        <v>615</v>
      </c>
      <c r="E116" s="5"/>
      <c r="F116" s="5"/>
      <c r="G116" s="5"/>
      <c r="H116" s="5"/>
      <c r="I116" s="5"/>
      <c r="J116" s="5"/>
      <c r="K116" s="5"/>
    </row>
    <row r="117" spans="2:11" x14ac:dyDescent="0.25">
      <c r="B117" s="1123"/>
      <c r="C117" s="92"/>
      <c r="D117" s="45" t="s">
        <v>1547</v>
      </c>
      <c r="E117" s="5"/>
      <c r="F117" s="5"/>
      <c r="G117" s="5"/>
      <c r="H117" s="5"/>
      <c r="I117" s="5"/>
      <c r="J117" s="5"/>
      <c r="K117" s="5"/>
    </row>
    <row r="118" spans="2:11" ht="48" x14ac:dyDescent="0.25">
      <c r="B118" s="1123"/>
      <c r="C118" s="92"/>
      <c r="D118" s="45" t="s">
        <v>1548</v>
      </c>
      <c r="E118" s="5"/>
      <c r="F118" s="5"/>
      <c r="G118" s="5"/>
      <c r="H118" s="5"/>
      <c r="I118" s="5"/>
      <c r="J118" s="5"/>
      <c r="K118" s="5"/>
    </row>
    <row r="119" spans="2:11" x14ac:dyDescent="0.25">
      <c r="B119" s="1123"/>
      <c r="C119" s="92"/>
      <c r="D119" s="54" t="s">
        <v>1549</v>
      </c>
      <c r="E119" s="5"/>
      <c r="F119" s="5"/>
      <c r="G119" s="5"/>
      <c r="H119" s="5"/>
      <c r="I119" s="5"/>
      <c r="J119" s="5"/>
      <c r="K119" s="5"/>
    </row>
    <row r="120" spans="2:11" ht="15.75" thickBot="1" x14ac:dyDescent="0.3">
      <c r="B120" s="1124"/>
      <c r="C120" s="2"/>
      <c r="D120" s="55" t="s">
        <v>1550</v>
      </c>
      <c r="E120" s="5"/>
      <c r="F120" s="5"/>
      <c r="G120" s="5"/>
      <c r="H120" s="5"/>
      <c r="I120" s="5"/>
      <c r="J120" s="5"/>
      <c r="K120" s="5"/>
    </row>
    <row r="121" spans="2:11" ht="24.75" thickBot="1" x14ac:dyDescent="0.3">
      <c r="B121" s="46" t="s">
        <v>542</v>
      </c>
      <c r="C121" s="2"/>
      <c r="D121" s="39"/>
      <c r="E121" s="5"/>
      <c r="F121" s="5"/>
      <c r="G121" s="5"/>
      <c r="H121" s="5"/>
      <c r="I121" s="5"/>
      <c r="J121" s="5"/>
      <c r="K121" s="5"/>
    </row>
    <row r="122" spans="2:11" ht="72" x14ac:dyDescent="0.25">
      <c r="B122" s="1122" t="s">
        <v>543</v>
      </c>
      <c r="C122" s="92"/>
      <c r="D122" s="45" t="s">
        <v>1551</v>
      </c>
      <c r="E122" s="5"/>
      <c r="F122" s="5"/>
      <c r="G122" s="5"/>
      <c r="H122" s="5"/>
      <c r="I122" s="5"/>
      <c r="J122" s="5"/>
      <c r="K122" s="5"/>
    </row>
    <row r="123" spans="2:11" ht="228" x14ac:dyDescent="0.25">
      <c r="B123" s="1123"/>
      <c r="C123" s="92"/>
      <c r="D123" s="45" t="s">
        <v>1552</v>
      </c>
      <c r="E123" s="5"/>
      <c r="F123" s="5"/>
      <c r="G123" s="5"/>
      <c r="H123" s="5"/>
      <c r="I123" s="5"/>
      <c r="J123" s="5"/>
      <c r="K123" s="5"/>
    </row>
    <row r="124" spans="2:11" ht="84" x14ac:dyDescent="0.25">
      <c r="B124" s="1123"/>
      <c r="C124" s="92"/>
      <c r="D124" s="45" t="s">
        <v>1553</v>
      </c>
      <c r="E124" s="5"/>
      <c r="F124" s="5"/>
      <c r="G124" s="5"/>
      <c r="H124" s="5"/>
      <c r="I124" s="5"/>
      <c r="J124" s="5"/>
      <c r="K124" s="5"/>
    </row>
    <row r="125" spans="2:11" ht="216.75" thickBot="1" x14ac:dyDescent="0.3">
      <c r="B125" s="1124"/>
      <c r="C125" s="2"/>
      <c r="D125" s="39" t="s">
        <v>1554</v>
      </c>
      <c r="E125" s="5"/>
      <c r="F125" s="5"/>
      <c r="G125" s="5"/>
      <c r="H125" s="5"/>
      <c r="I125" s="5"/>
      <c r="J125" s="5"/>
      <c r="K125" s="5"/>
    </row>
    <row r="126" spans="2:11" x14ac:dyDescent="0.25">
      <c r="B126" s="1122" t="s">
        <v>560</v>
      </c>
      <c r="C126" s="92"/>
      <c r="D126" s="45"/>
      <c r="E126" s="5"/>
      <c r="F126" s="5"/>
      <c r="G126" s="5"/>
      <c r="H126" s="5"/>
      <c r="I126" s="5"/>
      <c r="J126" s="5"/>
      <c r="K126" s="5"/>
    </row>
    <row r="127" spans="2:11" x14ac:dyDescent="0.25">
      <c r="B127" s="1123"/>
      <c r="C127" s="92"/>
      <c r="D127" s="15"/>
      <c r="E127" s="5"/>
      <c r="F127" s="5"/>
      <c r="G127" s="5"/>
      <c r="H127" s="5"/>
      <c r="I127" s="5"/>
      <c r="J127" s="5"/>
      <c r="K127" s="5"/>
    </row>
    <row r="128" spans="2:11" x14ac:dyDescent="0.25">
      <c r="B128" s="1123"/>
      <c r="C128" s="92"/>
      <c r="D128" s="45" t="s">
        <v>561</v>
      </c>
      <c r="E128" s="5"/>
      <c r="F128" s="5"/>
      <c r="G128" s="5"/>
      <c r="H128" s="5"/>
      <c r="I128" s="5"/>
      <c r="J128" s="5"/>
      <c r="K128" s="5"/>
    </row>
    <row r="129" spans="2:11" ht="37.5" x14ac:dyDescent="0.25">
      <c r="B129" s="1123"/>
      <c r="C129" s="92"/>
      <c r="D129" s="45" t="s">
        <v>1555</v>
      </c>
      <c r="E129" s="5"/>
      <c r="F129" s="5"/>
      <c r="G129" s="5"/>
      <c r="H129" s="5"/>
      <c r="I129" s="5"/>
      <c r="J129" s="5"/>
      <c r="K129" s="5"/>
    </row>
    <row r="130" spans="2:11" ht="37.5" x14ac:dyDescent="0.25">
      <c r="B130" s="1123"/>
      <c r="C130" s="92"/>
      <c r="D130" s="45" t="s">
        <v>1556</v>
      </c>
      <c r="E130" s="5"/>
      <c r="F130" s="5"/>
      <c r="G130" s="5"/>
      <c r="H130" s="5"/>
      <c r="I130" s="5"/>
      <c r="J130" s="5"/>
      <c r="K130" s="5"/>
    </row>
    <row r="131" spans="2:11" ht="37.5" x14ac:dyDescent="0.25">
      <c r="B131" s="1123"/>
      <c r="C131" s="92"/>
      <c r="D131" s="45" t="s">
        <v>1557</v>
      </c>
      <c r="E131" s="5"/>
      <c r="F131" s="5"/>
      <c r="G131" s="5"/>
      <c r="H131" s="5"/>
      <c r="I131" s="5"/>
      <c r="J131" s="5"/>
      <c r="K131" s="5"/>
    </row>
    <row r="132" spans="2:11" ht="37.5" x14ac:dyDescent="0.25">
      <c r="B132" s="1123"/>
      <c r="C132" s="92"/>
      <c r="D132" s="45" t="s">
        <v>1558</v>
      </c>
      <c r="E132" s="5"/>
      <c r="F132" s="5"/>
      <c r="G132" s="5"/>
      <c r="H132" s="5"/>
      <c r="I132" s="5"/>
      <c r="J132" s="5"/>
      <c r="K132" s="5"/>
    </row>
    <row r="133" spans="2:11" x14ac:dyDescent="0.25">
      <c r="B133" s="1123"/>
      <c r="C133" s="92"/>
      <c r="D133" s="45" t="s">
        <v>1559</v>
      </c>
      <c r="E133" s="5"/>
      <c r="F133" s="5"/>
      <c r="G133" s="5"/>
      <c r="H133" s="5"/>
      <c r="I133" s="5"/>
      <c r="J133" s="5"/>
      <c r="K133" s="5"/>
    </row>
    <row r="134" spans="2:11" x14ac:dyDescent="0.25">
      <c r="B134" s="1123"/>
      <c r="C134" s="92"/>
      <c r="D134" s="45" t="s">
        <v>1560</v>
      </c>
      <c r="E134" s="5"/>
      <c r="F134" s="5"/>
      <c r="G134" s="5"/>
      <c r="H134" s="5"/>
      <c r="I134" s="5"/>
      <c r="J134" s="5"/>
      <c r="K134" s="5"/>
    </row>
    <row r="135" spans="2:11" x14ac:dyDescent="0.25">
      <c r="B135" s="1123"/>
      <c r="C135" s="92"/>
      <c r="D135" s="45" t="s">
        <v>1561</v>
      </c>
      <c r="E135" s="5"/>
      <c r="F135" s="5"/>
      <c r="G135" s="5"/>
      <c r="H135" s="5"/>
      <c r="I135" s="5"/>
      <c r="J135" s="5"/>
      <c r="K135" s="5"/>
    </row>
    <row r="136" spans="2:11" x14ac:dyDescent="0.25">
      <c r="B136" s="1123"/>
      <c r="C136" s="92"/>
      <c r="D136" s="45" t="s">
        <v>569</v>
      </c>
      <c r="E136" s="5"/>
      <c r="F136" s="5"/>
      <c r="G136" s="5"/>
      <c r="H136" s="5"/>
      <c r="I136" s="5"/>
      <c r="J136" s="5"/>
      <c r="K136" s="5"/>
    </row>
    <row r="137" spans="2:11" ht="60.75" thickBot="1" x14ac:dyDescent="0.3">
      <c r="B137" s="1124"/>
      <c r="C137" s="2"/>
      <c r="D137" s="39" t="s">
        <v>1562</v>
      </c>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sheetData>
  <sheetProtection insertColumns="0" insertRows="0"/>
  <mergeCells count="48">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 ref="E18:F18"/>
    <mergeCell ref="D62:M62"/>
    <mergeCell ref="D48:G48"/>
    <mergeCell ref="C59:C60"/>
    <mergeCell ref="D49:M49"/>
    <mergeCell ref="D53:M53"/>
    <mergeCell ref="I18:J18"/>
    <mergeCell ref="C37:C38"/>
    <mergeCell ref="G18:H18"/>
    <mergeCell ref="D21:M21"/>
    <mergeCell ref="C46:C47"/>
    <mergeCell ref="D77:M77"/>
    <mergeCell ref="B114:B120"/>
    <mergeCell ref="B122:B125"/>
    <mergeCell ref="B126:B137"/>
    <mergeCell ref="D82:M82"/>
    <mergeCell ref="D76:M76"/>
    <mergeCell ref="D70:G70"/>
    <mergeCell ref="C68:C69"/>
    <mergeCell ref="D63:M63"/>
    <mergeCell ref="D71:M71"/>
    <mergeCell ref="D72:M72"/>
    <mergeCell ref="B10:D10"/>
    <mergeCell ref="F10:S10"/>
    <mergeCell ref="F11:S11"/>
    <mergeCell ref="E12:R12"/>
    <mergeCell ref="E13:R13"/>
    <mergeCell ref="A1:P1"/>
    <mergeCell ref="A2:P2"/>
    <mergeCell ref="A3:P3"/>
    <mergeCell ref="A4:D4"/>
    <mergeCell ref="A5:P5"/>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8:E30 E57:L58 E35:L36 E20:J2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 ref="E90" r:id="rId3"/>
  </hyperlinks>
  <pageMargins left="0.25" right="0.25" top="0.75" bottom="0.75" header="0.3" footer="0.3"/>
  <pageSetup paperSize="178" orientation="landscape" horizontalDpi="1200" verticalDpi="1200" r:id="rId4"/>
  <ignoredErrors>
    <ignoredError sqref="E23:E24 H66:H70" unlockedFormula="1"/>
    <ignoredError sqref="E25" evalError="1" unlockedFormula="1"/>
    <ignoredError sqref="E68:G69 E79" evalError="1"/>
  </ignoredErrors>
  <drawing r:id="rId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66FF66"/>
  </sheetPr>
  <dimension ref="A1:U183"/>
  <sheetViews>
    <sheetView showGridLines="0" topLeftCell="A36" zoomScale="98" zoomScaleNormal="98" workbookViewId="0">
      <selection activeCell="E37" sqref="E37:E43"/>
    </sheetView>
  </sheetViews>
  <sheetFormatPr baseColWidth="10" defaultColWidth="10.7109375" defaultRowHeight="15" x14ac:dyDescent="0.25"/>
  <cols>
    <col min="1" max="1" width="1.85546875" customWidth="1"/>
    <col min="2" max="2" width="12.85546875" customWidth="1"/>
    <col min="3" max="3" width="5.140625" style="85" bestFit="1" customWidth="1"/>
    <col min="4" max="4" width="34.85546875" customWidth="1"/>
    <col min="5" max="5" width="12.140625" customWidth="1"/>
    <col min="11" max="11" width="22"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145</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8" t="s">
        <v>463</v>
      </c>
      <c r="C8" s="205">
        <v>2021</v>
      </c>
      <c r="D8" s="209">
        <f>IF(E10="NO APLICA","NO APLICA",IF(E11="NO SE REPORTA","SIN INFORMACION",+E30))</f>
        <v>1.0041</v>
      </c>
      <c r="E8" s="206"/>
      <c r="F8" s="5" t="s">
        <v>464</v>
      </c>
      <c r="G8" s="5"/>
      <c r="H8" s="5"/>
      <c r="I8" s="5"/>
      <c r="J8" s="5"/>
      <c r="K8" s="5"/>
    </row>
    <row r="9" spans="1:21" x14ac:dyDescent="0.25">
      <c r="B9" s="351" t="s">
        <v>465</v>
      </c>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53"/>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51"/>
      <c r="C12" s="86"/>
      <c r="D12" s="168" t="str">
        <f>IF(E11="SI SE REPORTA","¿Qué programas o proyectos del Plan de Acción están asociados al indicador? ","")</f>
        <v xml:space="preserve">¿Qué programas o proyectos del Plan de Acción están asociados al indicador? </v>
      </c>
      <c r="E12" s="1146" t="s">
        <v>1752</v>
      </c>
      <c r="F12" s="1146"/>
      <c r="G12" s="1146"/>
      <c r="H12" s="1146"/>
      <c r="I12" s="1146"/>
      <c r="J12" s="1146"/>
      <c r="K12" s="1146"/>
      <c r="L12" s="1146"/>
      <c r="M12" s="1146"/>
      <c r="N12" s="1146"/>
      <c r="O12" s="1146"/>
      <c r="P12" s="1146"/>
      <c r="Q12" s="1146"/>
      <c r="R12" s="1146"/>
    </row>
    <row r="13" spans="1:21" ht="21.95" customHeight="1" x14ac:dyDescent="0.25">
      <c r="B13" s="351"/>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51"/>
      <c r="D14" s="5"/>
      <c r="E14" s="5"/>
      <c r="F14" s="5"/>
      <c r="G14" s="5"/>
      <c r="H14" s="5"/>
      <c r="I14" s="5"/>
      <c r="J14" s="5"/>
      <c r="K14" s="5"/>
    </row>
    <row r="15" spans="1:21" x14ac:dyDescent="0.25">
      <c r="B15" s="1122" t="s">
        <v>470</v>
      </c>
      <c r="C15" s="87"/>
      <c r="D15" s="1116" t="s">
        <v>1563</v>
      </c>
      <c r="E15" s="1117"/>
      <c r="F15" s="1117"/>
      <c r="G15" s="1117"/>
      <c r="H15" s="1118"/>
      <c r="I15" s="5"/>
      <c r="J15" s="5"/>
      <c r="K15" s="5"/>
      <c r="L15" s="5"/>
      <c r="M15" s="5"/>
      <c r="N15" s="5"/>
      <c r="O15" s="5"/>
    </row>
    <row r="16" spans="1:21" x14ac:dyDescent="0.25">
      <c r="B16" s="1123"/>
      <c r="C16" s="90"/>
      <c r="D16" s="1107" t="s">
        <v>1564</v>
      </c>
      <c r="E16" s="1108"/>
      <c r="F16" s="1108"/>
      <c r="G16" s="1108"/>
      <c r="H16" s="1109"/>
      <c r="I16" s="5"/>
      <c r="J16" s="5"/>
      <c r="K16" s="5"/>
      <c r="L16" s="5"/>
      <c r="M16" s="5"/>
      <c r="N16" s="5"/>
      <c r="O16" s="5"/>
    </row>
    <row r="17" spans="1:15" ht="15.75" thickBot="1" x14ac:dyDescent="0.3">
      <c r="B17" s="1123"/>
      <c r="C17" s="90"/>
      <c r="D17" s="1134" t="s">
        <v>471</v>
      </c>
      <c r="E17" s="1135"/>
      <c r="F17" s="1135"/>
      <c r="G17" s="1135"/>
      <c r="H17" s="1136"/>
      <c r="I17" s="5"/>
      <c r="J17" s="5"/>
      <c r="K17" s="5"/>
      <c r="L17" s="5"/>
      <c r="M17" s="5"/>
      <c r="N17" s="5"/>
      <c r="O17" s="5"/>
    </row>
    <row r="18" spans="1:15" ht="15.75" thickBot="1" x14ac:dyDescent="0.3">
      <c r="B18" s="1123"/>
      <c r="C18" s="96" t="s">
        <v>424</v>
      </c>
      <c r="D18" s="37" t="s">
        <v>1565</v>
      </c>
      <c r="E18" s="552" t="s">
        <v>1566</v>
      </c>
      <c r="F18" s="552" t="s">
        <v>1567</v>
      </c>
      <c r="G18" s="552" t="s">
        <v>1568</v>
      </c>
      <c r="H18" s="112"/>
      <c r="I18" s="5"/>
      <c r="J18" s="5"/>
      <c r="K18" s="5"/>
      <c r="L18" s="5"/>
      <c r="M18" s="5"/>
      <c r="N18" s="5"/>
      <c r="O18" s="5"/>
    </row>
    <row r="19" spans="1:15" ht="24.75" thickBot="1" x14ac:dyDescent="0.3">
      <c r="B19" s="1123"/>
      <c r="C19" s="2" t="s">
        <v>603</v>
      </c>
      <c r="D19" s="39" t="s">
        <v>1569</v>
      </c>
      <c r="E19" s="547">
        <v>405</v>
      </c>
      <c r="F19" s="547">
        <v>100</v>
      </c>
      <c r="G19" s="547">
        <v>2520</v>
      </c>
      <c r="H19" s="113"/>
      <c r="I19" s="5"/>
      <c r="J19" s="5"/>
      <c r="K19" s="5"/>
      <c r="L19" s="5"/>
      <c r="M19" s="5"/>
      <c r="N19" s="5"/>
      <c r="O19" s="5"/>
    </row>
    <row r="20" spans="1:15" ht="24.75" thickBot="1" x14ac:dyDescent="0.3">
      <c r="B20" s="1123"/>
      <c r="C20" s="2" t="s">
        <v>605</v>
      </c>
      <c r="D20" s="39" t="s">
        <v>1570</v>
      </c>
      <c r="E20" s="547">
        <v>400</v>
      </c>
      <c r="F20" s="547">
        <v>100</v>
      </c>
      <c r="G20" s="547">
        <v>2500</v>
      </c>
      <c r="H20" s="113"/>
      <c r="I20" s="5"/>
      <c r="J20" s="5"/>
      <c r="K20" s="5"/>
      <c r="L20" s="5"/>
      <c r="M20" s="5"/>
      <c r="N20" s="5"/>
      <c r="O20" s="5"/>
    </row>
    <row r="21" spans="1:15" ht="24.75" thickBot="1" x14ac:dyDescent="0.3">
      <c r="B21" s="1123"/>
      <c r="C21" s="2" t="s">
        <v>607</v>
      </c>
      <c r="D21" s="39" t="s">
        <v>1571</v>
      </c>
      <c r="E21" s="144">
        <f>IFERROR(E19/E20,"N.A")</f>
        <v>1.0125</v>
      </c>
      <c r="F21" s="144">
        <f>IFERROR(F19/F20,"N.A")</f>
        <v>1</v>
      </c>
      <c r="G21" s="144">
        <f>IFERROR(G19/G20,"N.A")</f>
        <v>1.008</v>
      </c>
      <c r="H21" s="114"/>
      <c r="I21" s="5"/>
      <c r="J21" s="5" t="s">
        <v>1272</v>
      </c>
      <c r="K21" s="5"/>
      <c r="L21" s="5"/>
      <c r="M21" s="5"/>
      <c r="N21" s="5"/>
      <c r="O21" s="5"/>
    </row>
    <row r="22" spans="1:15" x14ac:dyDescent="0.25">
      <c r="B22" s="1123"/>
      <c r="C22" s="90"/>
      <c r="D22" s="1104"/>
      <c r="E22" s="1105"/>
      <c r="F22" s="1105"/>
      <c r="G22" s="1105"/>
      <c r="H22" s="1106"/>
      <c r="I22" s="5"/>
      <c r="J22" s="5"/>
      <c r="K22" s="5"/>
      <c r="L22" s="5"/>
      <c r="M22" s="5"/>
      <c r="N22" s="5"/>
      <c r="O22" s="5"/>
    </row>
    <row r="23" spans="1:15" ht="24" customHeight="1" thickBot="1" x14ac:dyDescent="0.3">
      <c r="B23" s="1123"/>
      <c r="C23" s="90"/>
      <c r="D23" s="1107" t="s">
        <v>1572</v>
      </c>
      <c r="E23" s="1108"/>
      <c r="F23" s="1108"/>
      <c r="G23" s="1108"/>
      <c r="H23" s="1109"/>
      <c r="I23" s="5"/>
      <c r="J23" s="5"/>
      <c r="K23" s="5"/>
      <c r="L23" s="5"/>
      <c r="M23" s="5"/>
      <c r="N23" s="5"/>
      <c r="O23" s="5"/>
    </row>
    <row r="24" spans="1:15" ht="15.75" thickBot="1" x14ac:dyDescent="0.3">
      <c r="B24" s="1123"/>
      <c r="C24" s="96" t="s">
        <v>424</v>
      </c>
      <c r="D24" s="37" t="s">
        <v>1565</v>
      </c>
      <c r="E24" s="37" t="s">
        <v>1573</v>
      </c>
      <c r="F24" s="37" t="s">
        <v>1574</v>
      </c>
      <c r="H24" s="20"/>
      <c r="I24" s="5"/>
      <c r="J24" s="5"/>
      <c r="K24" s="5"/>
      <c r="L24" s="5"/>
      <c r="M24" s="5"/>
      <c r="N24" s="5"/>
      <c r="O24" s="5"/>
    </row>
    <row r="25" spans="1:15" ht="24.75" thickBot="1" x14ac:dyDescent="0.3">
      <c r="B25" s="1123"/>
      <c r="C25" s="2" t="s">
        <v>603</v>
      </c>
      <c r="D25" s="39" t="s">
        <v>1575</v>
      </c>
      <c r="E25" s="539">
        <v>569</v>
      </c>
      <c r="F25" s="539">
        <v>29</v>
      </c>
      <c r="H25" s="20"/>
      <c r="I25" s="5"/>
      <c r="J25" s="5"/>
      <c r="K25" s="5"/>
      <c r="L25" s="5"/>
      <c r="M25" s="5"/>
      <c r="N25" s="5"/>
      <c r="O25" s="5"/>
    </row>
    <row r="26" spans="1:15" ht="24.75" thickBot="1" x14ac:dyDescent="0.3">
      <c r="B26" s="1123"/>
      <c r="C26" s="2" t="s">
        <v>605</v>
      </c>
      <c r="D26" s="39" t="s">
        <v>1576</v>
      </c>
      <c r="E26" s="539">
        <v>569</v>
      </c>
      <c r="F26" s="539">
        <v>29</v>
      </c>
      <c r="H26" s="20"/>
      <c r="I26" s="5"/>
      <c r="J26" s="5"/>
      <c r="K26" s="5"/>
      <c r="L26" s="5"/>
      <c r="M26" s="5"/>
      <c r="N26" s="5"/>
      <c r="O26" s="5"/>
    </row>
    <row r="27" spans="1:15" ht="24.75" thickBot="1" x14ac:dyDescent="0.3">
      <c r="B27" s="1123"/>
      <c r="C27" s="2" t="s">
        <v>607</v>
      </c>
      <c r="D27" s="39" t="s">
        <v>1577</v>
      </c>
      <c r="E27" s="144">
        <f>IFERROR(E25/E26,"N.A.")</f>
        <v>1</v>
      </c>
      <c r="F27" s="144">
        <f>IFERROR(F25/F26,"N.A.")</f>
        <v>1</v>
      </c>
      <c r="H27" s="20"/>
      <c r="I27" s="5"/>
      <c r="J27" s="5" t="s">
        <v>1272</v>
      </c>
      <c r="K27" s="5"/>
    </row>
    <row r="28" spans="1:15" ht="15.75" thickBot="1" x14ac:dyDescent="0.3">
      <c r="B28" s="1124"/>
      <c r="C28" s="2"/>
      <c r="D28" s="123"/>
      <c r="E28" s="123"/>
      <c r="F28" s="123"/>
      <c r="G28" s="123"/>
      <c r="H28" s="22"/>
      <c r="I28" s="5"/>
      <c r="J28" s="5"/>
      <c r="K28" s="5"/>
    </row>
    <row r="29" spans="1:15" ht="15.75" thickBot="1" x14ac:dyDescent="0.3">
      <c r="A29" s="5"/>
      <c r="B29" s="5"/>
      <c r="C29" s="5"/>
      <c r="D29" s="5"/>
      <c r="E29" s="5"/>
      <c r="F29" s="5"/>
      <c r="G29" s="5"/>
      <c r="H29" s="5"/>
      <c r="I29" s="5"/>
      <c r="J29" s="5"/>
      <c r="K29" s="5"/>
    </row>
    <row r="30" spans="1:15" ht="25.7" customHeight="1" thickBot="1" x14ac:dyDescent="0.3">
      <c r="A30" s="5"/>
      <c r="B30" s="5"/>
      <c r="C30" s="5"/>
      <c r="D30" s="51" t="s">
        <v>1578</v>
      </c>
      <c r="E30" s="144">
        <f>AVERAGE(E21:G21,E27:F27)</f>
        <v>1.0041</v>
      </c>
      <c r="F30" s="297"/>
      <c r="G30" s="297"/>
      <c r="H30" s="63"/>
      <c r="I30" s="5"/>
      <c r="J30" s="5"/>
      <c r="K30" s="5"/>
    </row>
    <row r="31" spans="1:15" x14ac:dyDescent="0.25">
      <c r="A31" s="5"/>
      <c r="B31" s="5"/>
      <c r="C31" s="5"/>
      <c r="D31" s="5"/>
      <c r="E31" s="5"/>
      <c r="F31" s="5"/>
      <c r="G31" s="5"/>
      <c r="H31" s="5"/>
      <c r="I31" s="5"/>
      <c r="J31" s="5"/>
      <c r="K31" s="5"/>
    </row>
    <row r="32" spans="1:15" ht="15.75" thickBot="1" x14ac:dyDescent="0.3">
      <c r="A32" s="5"/>
      <c r="B32" s="5"/>
      <c r="C32" s="5"/>
      <c r="D32" s="5"/>
      <c r="E32" s="5"/>
      <c r="F32" s="5"/>
      <c r="G32" s="5"/>
      <c r="H32" s="5"/>
      <c r="I32" s="5"/>
      <c r="J32" s="5"/>
      <c r="K32" s="5"/>
    </row>
    <row r="33" spans="2:11" ht="36" customHeight="1" thickBot="1" x14ac:dyDescent="0.3">
      <c r="B33" s="51" t="s">
        <v>509</v>
      </c>
      <c r="C33" s="226"/>
      <c r="D33" s="1131" t="s">
        <v>1579</v>
      </c>
      <c r="E33" s="1132"/>
      <c r="F33" s="1132"/>
      <c r="G33" s="1132"/>
      <c r="H33" s="1133"/>
      <c r="I33" s="5"/>
      <c r="J33" s="5"/>
      <c r="K33" s="5"/>
    </row>
    <row r="34" spans="2:11" ht="48" customHeight="1" thickBot="1" x14ac:dyDescent="0.3">
      <c r="B34" s="46" t="s">
        <v>511</v>
      </c>
      <c r="C34" s="91"/>
      <c r="D34" s="1131" t="s">
        <v>1580</v>
      </c>
      <c r="E34" s="1132"/>
      <c r="F34" s="1132"/>
      <c r="G34" s="1132"/>
      <c r="H34" s="1133"/>
      <c r="I34" s="5"/>
      <c r="J34" s="5"/>
      <c r="K34" s="5"/>
    </row>
    <row r="35" spans="2:11" ht="15.75" thickBot="1" x14ac:dyDescent="0.3">
      <c r="B35" s="1"/>
      <c r="C35" s="74"/>
      <c r="D35" s="5"/>
      <c r="E35" s="5"/>
      <c r="F35" s="5"/>
      <c r="G35" s="5"/>
      <c r="H35" s="5"/>
      <c r="I35" s="5"/>
      <c r="J35" s="5"/>
      <c r="K35" s="5"/>
    </row>
    <row r="36" spans="2:11" ht="24" customHeight="1" thickBot="1" x14ac:dyDescent="0.3">
      <c r="B36" s="1119" t="s">
        <v>513</v>
      </c>
      <c r="C36" s="1120"/>
      <c r="D36" s="1120"/>
      <c r="E36" s="1121"/>
      <c r="F36" s="5"/>
      <c r="G36" s="5"/>
      <c r="H36" s="5"/>
      <c r="I36" s="5"/>
      <c r="J36" s="5"/>
      <c r="K36" s="5"/>
    </row>
    <row r="37" spans="2:11" ht="72.75" thickBot="1" x14ac:dyDescent="0.3">
      <c r="B37" s="1122">
        <v>1</v>
      </c>
      <c r="C37" s="92"/>
      <c r="D37" s="47" t="s">
        <v>514</v>
      </c>
      <c r="E37" s="548" t="s">
        <v>2</v>
      </c>
      <c r="F37" s="5"/>
      <c r="G37" s="5"/>
      <c r="H37" s="5"/>
      <c r="I37" s="5"/>
      <c r="J37" s="5"/>
      <c r="K37" s="5"/>
    </row>
    <row r="38" spans="2:11" ht="48.75" thickBot="1" x14ac:dyDescent="0.3">
      <c r="B38" s="1123"/>
      <c r="C38" s="92"/>
      <c r="D38" s="39" t="s">
        <v>7</v>
      </c>
      <c r="E38" s="548" t="s">
        <v>1708</v>
      </c>
      <c r="F38" s="5"/>
      <c r="G38" s="5"/>
      <c r="H38" s="5"/>
      <c r="I38" s="5"/>
      <c r="J38" s="5"/>
      <c r="K38" s="5"/>
    </row>
    <row r="39" spans="2:11" ht="24.75" thickBot="1" x14ac:dyDescent="0.3">
      <c r="B39" s="1123"/>
      <c r="C39" s="92"/>
      <c r="D39" s="39" t="s">
        <v>515</v>
      </c>
      <c r="E39" s="527" t="s">
        <v>2519</v>
      </c>
      <c r="F39" s="5"/>
      <c r="G39" s="5"/>
      <c r="H39" s="5"/>
      <c r="I39" s="5"/>
      <c r="J39" s="5"/>
      <c r="K39" s="5"/>
    </row>
    <row r="40" spans="2:11" ht="48.75" thickBot="1" x14ac:dyDescent="0.3">
      <c r="B40" s="1123"/>
      <c r="C40" s="92"/>
      <c r="D40" s="39" t="s">
        <v>9</v>
      </c>
      <c r="E40" s="527" t="s">
        <v>2520</v>
      </c>
      <c r="F40" s="5"/>
      <c r="G40" s="5"/>
      <c r="H40" s="5"/>
      <c r="I40" s="5"/>
      <c r="J40" s="5"/>
      <c r="K40" s="5"/>
    </row>
    <row r="41" spans="2:11" ht="30.75" thickBot="1" x14ac:dyDescent="0.3">
      <c r="B41" s="1123"/>
      <c r="C41" s="92"/>
      <c r="D41" s="39" t="s">
        <v>11</v>
      </c>
      <c r="E41" s="528" t="s">
        <v>2521</v>
      </c>
      <c r="F41" s="5"/>
      <c r="G41" s="5"/>
      <c r="H41" s="5"/>
      <c r="I41" s="5"/>
      <c r="J41" s="5"/>
      <c r="K41" s="5"/>
    </row>
    <row r="42" spans="2:11" ht="15.75" thickBot="1" x14ac:dyDescent="0.3">
      <c r="B42" s="1123"/>
      <c r="C42" s="92"/>
      <c r="D42" s="39" t="s">
        <v>13</v>
      </c>
      <c r="E42" s="540">
        <v>3133539818</v>
      </c>
      <c r="F42" s="320"/>
      <c r="G42" s="5"/>
      <c r="H42" s="5"/>
      <c r="I42" s="5"/>
      <c r="J42" s="5"/>
      <c r="K42" s="5"/>
    </row>
    <row r="43" spans="2:11" ht="24.75" thickBot="1" x14ac:dyDescent="0.3">
      <c r="B43" s="1124"/>
      <c r="C43" s="2"/>
      <c r="D43" s="39" t="s">
        <v>516</v>
      </c>
      <c r="E43" s="548" t="s">
        <v>1743</v>
      </c>
      <c r="F43" s="5"/>
      <c r="G43" s="5"/>
      <c r="H43" s="5"/>
      <c r="I43" s="5"/>
      <c r="J43" s="5"/>
      <c r="K43" s="5"/>
    </row>
    <row r="44" spans="2:11" ht="15.75" thickBot="1" x14ac:dyDescent="0.3">
      <c r="B44" s="1"/>
      <c r="C44" s="74"/>
      <c r="D44" s="5"/>
      <c r="E44" s="5"/>
      <c r="F44" s="5"/>
      <c r="G44" s="5"/>
      <c r="H44" s="5"/>
      <c r="I44" s="5"/>
      <c r="J44" s="5"/>
      <c r="K44" s="5"/>
    </row>
    <row r="45" spans="2:11" ht="15.75" thickBot="1" x14ac:dyDescent="0.3">
      <c r="B45" s="1119" t="s">
        <v>517</v>
      </c>
      <c r="C45" s="1120"/>
      <c r="D45" s="1120"/>
      <c r="E45" s="1121"/>
      <c r="F45" s="5"/>
      <c r="G45" s="5"/>
      <c r="H45" s="5"/>
      <c r="I45" s="5"/>
      <c r="J45" s="5"/>
      <c r="K45" s="5"/>
    </row>
    <row r="46" spans="2:11" ht="15.75" thickBot="1" x14ac:dyDescent="0.3">
      <c r="B46" s="1122">
        <v>1</v>
      </c>
      <c r="C46" s="92"/>
      <c r="D46" s="47" t="s">
        <v>514</v>
      </c>
      <c r="E46" s="17" t="s">
        <v>518</v>
      </c>
      <c r="F46" s="5"/>
      <c r="G46" s="5"/>
      <c r="H46" s="5"/>
      <c r="I46" s="5"/>
      <c r="J46" s="5"/>
      <c r="K46" s="5"/>
    </row>
    <row r="47" spans="2:11" ht="15.75" thickBot="1" x14ac:dyDescent="0.3">
      <c r="B47" s="1123"/>
      <c r="C47" s="92"/>
      <c r="D47" s="39" t="s">
        <v>7</v>
      </c>
      <c r="E47" s="17" t="s">
        <v>611</v>
      </c>
      <c r="F47" s="5"/>
      <c r="G47" s="5"/>
      <c r="H47" s="5"/>
      <c r="I47" s="5"/>
      <c r="J47" s="5"/>
      <c r="K47" s="5"/>
    </row>
    <row r="48" spans="2:11" ht="15.75" thickBot="1" x14ac:dyDescent="0.3">
      <c r="B48" s="1123"/>
      <c r="C48" s="92"/>
      <c r="D48" s="39" t="s">
        <v>515</v>
      </c>
      <c r="E48" s="162"/>
      <c r="F48" s="5"/>
      <c r="G48" s="5"/>
      <c r="H48" s="5"/>
      <c r="I48" s="5"/>
      <c r="J48" s="5"/>
      <c r="K48" s="5"/>
    </row>
    <row r="49" spans="2:11" ht="15.75" thickBot="1" x14ac:dyDescent="0.3">
      <c r="B49" s="1123"/>
      <c r="C49" s="92"/>
      <c r="D49" s="39" t="s">
        <v>9</v>
      </c>
      <c r="E49" s="162"/>
      <c r="F49" s="5"/>
      <c r="G49" s="5"/>
      <c r="H49" s="5"/>
      <c r="I49" s="5"/>
      <c r="J49" s="5"/>
      <c r="K49" s="5"/>
    </row>
    <row r="50" spans="2:11" ht="15.75" thickBot="1" x14ac:dyDescent="0.3">
      <c r="B50" s="1123"/>
      <c r="C50" s="92"/>
      <c r="D50" s="39" t="s">
        <v>11</v>
      </c>
      <c r="E50" s="162"/>
      <c r="F50" s="5"/>
      <c r="G50" s="5"/>
      <c r="H50" s="5"/>
      <c r="I50" s="5"/>
      <c r="J50" s="5"/>
      <c r="K50" s="5"/>
    </row>
    <row r="51" spans="2:11" ht="15.75" thickBot="1" x14ac:dyDescent="0.3">
      <c r="B51" s="1123"/>
      <c r="C51" s="92"/>
      <c r="D51" s="39" t="s">
        <v>13</v>
      </c>
      <c r="E51" s="162"/>
      <c r="F51" s="5"/>
      <c r="G51" s="5"/>
      <c r="H51" s="5"/>
      <c r="I51" s="5"/>
      <c r="J51" s="5"/>
      <c r="K51" s="5"/>
    </row>
    <row r="52" spans="2:11" ht="15.75" thickBot="1" x14ac:dyDescent="0.3">
      <c r="B52" s="1124"/>
      <c r="C52" s="2"/>
      <c r="D52" s="39" t="s">
        <v>516</v>
      </c>
      <c r="E52" s="162"/>
      <c r="F52" s="5"/>
      <c r="G52" s="5"/>
      <c r="H52" s="5"/>
      <c r="I52" s="5"/>
      <c r="J52" s="5"/>
      <c r="K52" s="5"/>
    </row>
    <row r="53" spans="2:11" ht="15.75" thickBot="1" x14ac:dyDescent="0.3">
      <c r="B53" s="1"/>
      <c r="C53" s="74"/>
      <c r="D53" s="5"/>
      <c r="E53" s="5"/>
      <c r="F53" s="5"/>
      <c r="G53" s="5"/>
      <c r="H53" s="5"/>
      <c r="I53" s="5"/>
      <c r="J53" s="5"/>
      <c r="K53" s="5"/>
    </row>
    <row r="54" spans="2:11" ht="15" customHeight="1" thickBot="1" x14ac:dyDescent="0.3">
      <c r="B54" s="120" t="s">
        <v>520</v>
      </c>
      <c r="C54" s="121"/>
      <c r="D54" s="121"/>
      <c r="E54" s="122"/>
      <c r="G54" s="5"/>
      <c r="H54" s="5"/>
      <c r="I54" s="5"/>
      <c r="J54" s="5"/>
      <c r="K54" s="5"/>
    </row>
    <row r="55" spans="2:11" ht="24.75" thickBot="1" x14ac:dyDescent="0.3">
      <c r="B55" s="46" t="s">
        <v>521</v>
      </c>
      <c r="C55" s="39" t="s">
        <v>522</v>
      </c>
      <c r="D55" s="39" t="s">
        <v>523</v>
      </c>
      <c r="E55" s="39" t="s">
        <v>524</v>
      </c>
      <c r="F55" s="5"/>
      <c r="G55" s="5"/>
      <c r="H55" s="5"/>
      <c r="I55" s="5"/>
      <c r="J55" s="5"/>
    </row>
    <row r="56" spans="2:11" ht="60.75" thickBot="1" x14ac:dyDescent="0.3">
      <c r="B56" s="48">
        <v>42401</v>
      </c>
      <c r="C56" s="39">
        <v>0.01</v>
      </c>
      <c r="D56" s="49" t="s">
        <v>1581</v>
      </c>
      <c r="E56" s="39"/>
      <c r="F56" s="5"/>
      <c r="G56" s="5"/>
      <c r="H56" s="5"/>
      <c r="I56" s="5"/>
      <c r="J56" s="5"/>
    </row>
    <row r="57" spans="2:11" ht="15.75" thickBot="1" x14ac:dyDescent="0.3">
      <c r="B57" s="3"/>
      <c r="C57" s="93"/>
      <c r="D57" s="5"/>
      <c r="E57" s="5"/>
      <c r="F57" s="5"/>
      <c r="G57" s="5"/>
      <c r="H57" s="5"/>
      <c r="I57" s="5"/>
      <c r="J57" s="5"/>
      <c r="K57" s="5"/>
    </row>
    <row r="58" spans="2:11" ht="15.75" thickBot="1" x14ac:dyDescent="0.3">
      <c r="B58" s="127" t="s">
        <v>428</v>
      </c>
      <c r="C58" s="94"/>
      <c r="D58" s="5"/>
      <c r="E58" s="5"/>
      <c r="F58" s="5"/>
      <c r="G58" s="5"/>
      <c r="H58" s="5"/>
      <c r="I58" s="5"/>
      <c r="J58" s="5"/>
      <c r="K58" s="5"/>
    </row>
    <row r="59" spans="2:11" x14ac:dyDescent="0.25">
      <c r="B59" s="1260"/>
      <c r="C59" s="1261"/>
      <c r="D59" s="1261"/>
      <c r="E59" s="1262"/>
      <c r="F59" s="5"/>
      <c r="G59" s="5"/>
      <c r="H59" s="5"/>
      <c r="I59" s="5"/>
      <c r="J59" s="5"/>
      <c r="K59" s="5"/>
    </row>
    <row r="60" spans="2:11" ht="15.75" thickBot="1" x14ac:dyDescent="0.3">
      <c r="B60" s="1263"/>
      <c r="C60" s="1264"/>
      <c r="D60" s="1264"/>
      <c r="E60" s="1265"/>
      <c r="F60" s="5"/>
      <c r="G60" s="5"/>
      <c r="H60" s="5"/>
      <c r="I60" s="5"/>
      <c r="J60" s="5"/>
      <c r="K60" s="5"/>
    </row>
    <row r="61" spans="2:11" ht="15.75" thickBot="1" x14ac:dyDescent="0.3">
      <c r="B61" s="5"/>
      <c r="D61" s="5"/>
      <c r="E61" s="5"/>
      <c r="F61" s="5"/>
      <c r="G61" s="5"/>
      <c r="H61" s="5"/>
      <c r="I61" s="5"/>
      <c r="J61" s="5"/>
      <c r="K61" s="5"/>
    </row>
    <row r="62" spans="2:11" ht="24.75" thickBot="1" x14ac:dyDescent="0.3">
      <c r="B62" s="50" t="s">
        <v>526</v>
      </c>
      <c r="C62" s="95"/>
      <c r="D62" s="5"/>
      <c r="E62" s="5"/>
      <c r="F62" s="5"/>
      <c r="G62" s="5"/>
      <c r="H62" s="5"/>
      <c r="I62" s="5"/>
      <c r="J62" s="5"/>
      <c r="K62" s="5"/>
    </row>
    <row r="63" spans="2:11" ht="15.75" thickBot="1" x14ac:dyDescent="0.3">
      <c r="B63" s="1"/>
      <c r="C63" s="74"/>
      <c r="D63" s="5"/>
      <c r="E63" s="5"/>
      <c r="F63" s="5"/>
      <c r="G63" s="5"/>
      <c r="H63" s="5"/>
      <c r="I63" s="5"/>
      <c r="J63" s="5"/>
      <c r="K63" s="5"/>
    </row>
    <row r="64" spans="2:11" ht="60.75" thickBot="1" x14ac:dyDescent="0.3">
      <c r="B64" s="51" t="s">
        <v>527</v>
      </c>
      <c r="C64" s="96"/>
      <c r="D64" s="42" t="s">
        <v>1582</v>
      </c>
      <c r="E64" s="5"/>
      <c r="F64" s="5"/>
      <c r="G64" s="5"/>
      <c r="H64" s="5"/>
      <c r="I64" s="5"/>
      <c r="J64" s="5"/>
      <c r="K64" s="5"/>
    </row>
    <row r="65" spans="2:11" x14ac:dyDescent="0.25">
      <c r="B65" s="1122" t="s">
        <v>529</v>
      </c>
      <c r="C65" s="92"/>
      <c r="D65" s="52" t="s">
        <v>530</v>
      </c>
      <c r="E65" s="5"/>
      <c r="F65" s="5"/>
      <c r="G65" s="5"/>
      <c r="H65" s="5"/>
      <c r="I65" s="5"/>
      <c r="J65" s="5"/>
      <c r="K65" s="5"/>
    </row>
    <row r="66" spans="2:11" ht="48" x14ac:dyDescent="0.25">
      <c r="B66" s="1123"/>
      <c r="C66" s="92"/>
      <c r="D66" s="45" t="s">
        <v>1583</v>
      </c>
      <c r="E66" s="5"/>
      <c r="F66" s="5"/>
      <c r="G66" s="5"/>
      <c r="H66" s="5"/>
      <c r="I66" s="5"/>
      <c r="J66" s="5"/>
      <c r="K66" s="5"/>
    </row>
    <row r="67" spans="2:11" x14ac:dyDescent="0.25">
      <c r="B67" s="1123"/>
      <c r="C67" s="92"/>
      <c r="D67" s="52" t="s">
        <v>615</v>
      </c>
      <c r="E67" s="5"/>
      <c r="F67" s="5"/>
      <c r="G67" s="5"/>
      <c r="H67" s="5"/>
      <c r="I67" s="5"/>
      <c r="J67" s="5"/>
      <c r="K67" s="5"/>
    </row>
    <row r="68" spans="2:11" x14ac:dyDescent="0.25">
      <c r="B68" s="1123"/>
      <c r="C68" s="92"/>
      <c r="D68" s="45" t="s">
        <v>535</v>
      </c>
      <c r="E68" s="5"/>
      <c r="F68" s="5"/>
      <c r="G68" s="5"/>
      <c r="H68" s="5"/>
      <c r="I68" s="5"/>
      <c r="J68" s="5"/>
      <c r="K68" s="5"/>
    </row>
    <row r="69" spans="2:11" x14ac:dyDescent="0.25">
      <c r="B69" s="1123"/>
      <c r="C69" s="92"/>
      <c r="D69" s="45" t="s">
        <v>1547</v>
      </c>
      <c r="E69" s="5"/>
      <c r="F69" s="5"/>
      <c r="G69" s="5"/>
      <c r="H69" s="5"/>
      <c r="I69" s="5"/>
      <c r="J69" s="5"/>
      <c r="K69" s="5"/>
    </row>
    <row r="70" spans="2:11" ht="48" x14ac:dyDescent="0.25">
      <c r="B70" s="1123"/>
      <c r="C70" s="92"/>
      <c r="D70" s="45" t="s">
        <v>1548</v>
      </c>
      <c r="E70" s="5"/>
      <c r="F70" s="5"/>
      <c r="G70" s="5"/>
      <c r="H70" s="5"/>
      <c r="I70" s="5"/>
      <c r="J70" s="5"/>
      <c r="K70" s="5"/>
    </row>
    <row r="71" spans="2:11" ht="24" x14ac:dyDescent="0.25">
      <c r="B71" s="1123"/>
      <c r="C71" s="92"/>
      <c r="D71" s="45" t="s">
        <v>1584</v>
      </c>
      <c r="E71" s="5"/>
      <c r="F71" s="5"/>
      <c r="G71" s="5"/>
      <c r="H71" s="5"/>
      <c r="I71" s="5"/>
      <c r="J71" s="5"/>
      <c r="K71" s="5"/>
    </row>
    <row r="72" spans="2:11" x14ac:dyDescent="0.25">
      <c r="B72" s="1123"/>
      <c r="C72" s="92"/>
      <c r="D72" s="45" t="s">
        <v>1585</v>
      </c>
      <c r="E72" s="5"/>
      <c r="F72" s="5"/>
      <c r="G72" s="5"/>
      <c r="H72" s="5"/>
      <c r="I72" s="5"/>
      <c r="J72" s="5"/>
      <c r="K72" s="5"/>
    </row>
    <row r="73" spans="2:11" x14ac:dyDescent="0.25">
      <c r="B73" s="1123"/>
      <c r="C73" s="92"/>
      <c r="D73" s="52" t="s">
        <v>1586</v>
      </c>
      <c r="E73" s="5"/>
      <c r="F73" s="5"/>
      <c r="G73" s="5"/>
      <c r="H73" s="5"/>
      <c r="I73" s="5"/>
      <c r="J73" s="5"/>
      <c r="K73" s="5"/>
    </row>
    <row r="74" spans="2:11" ht="60" x14ac:dyDescent="0.25">
      <c r="B74" s="1123"/>
      <c r="C74" s="92"/>
      <c r="D74" s="45" t="s">
        <v>1587</v>
      </c>
      <c r="E74" s="5"/>
      <c r="F74" s="5"/>
      <c r="G74" s="5"/>
      <c r="H74" s="5"/>
      <c r="I74" s="5"/>
      <c r="J74" s="5"/>
      <c r="K74" s="5"/>
    </row>
    <row r="75" spans="2:11" x14ac:dyDescent="0.25">
      <c r="B75" s="1123"/>
      <c r="C75" s="92"/>
      <c r="D75" s="54" t="s">
        <v>1549</v>
      </c>
      <c r="E75" s="5"/>
      <c r="F75" s="5"/>
      <c r="G75" s="5"/>
      <c r="H75" s="5"/>
      <c r="I75" s="5"/>
      <c r="J75" s="5"/>
      <c r="K75" s="5"/>
    </row>
    <row r="76" spans="2:11" ht="15.75" thickBot="1" x14ac:dyDescent="0.3">
      <c r="B76" s="1124"/>
      <c r="C76" s="2"/>
      <c r="D76" s="55" t="s">
        <v>1550</v>
      </c>
      <c r="E76" s="5"/>
      <c r="F76" s="5"/>
      <c r="G76" s="5"/>
      <c r="H76" s="5"/>
      <c r="I76" s="5"/>
      <c r="J76" s="5"/>
      <c r="K76" s="5"/>
    </row>
    <row r="77" spans="2:11" ht="24.75" thickBot="1" x14ac:dyDescent="0.3">
      <c r="B77" s="46" t="s">
        <v>542</v>
      </c>
      <c r="C77" s="2"/>
      <c r="D77" s="39" t="s">
        <v>1588</v>
      </c>
      <c r="E77" s="5"/>
      <c r="F77" s="5"/>
      <c r="G77" s="5"/>
      <c r="H77" s="5"/>
      <c r="I77" s="5"/>
      <c r="J77" s="5"/>
      <c r="K77" s="5"/>
    </row>
    <row r="78" spans="2:11" ht="108" x14ac:dyDescent="0.25">
      <c r="B78" s="1122" t="s">
        <v>543</v>
      </c>
      <c r="C78" s="92"/>
      <c r="D78" s="45" t="s">
        <v>1589</v>
      </c>
      <c r="E78" s="5"/>
      <c r="F78" s="5"/>
      <c r="G78" s="5"/>
      <c r="H78" s="5"/>
      <c r="I78" s="5"/>
      <c r="J78" s="5"/>
      <c r="K78" s="5"/>
    </row>
    <row r="79" spans="2:11" ht="204" x14ac:dyDescent="0.25">
      <c r="B79" s="1123"/>
      <c r="C79" s="92"/>
      <c r="D79" s="45" t="s">
        <v>1590</v>
      </c>
      <c r="E79" s="5"/>
      <c r="F79" s="5"/>
      <c r="G79" s="5"/>
      <c r="H79" s="5"/>
      <c r="I79" s="5"/>
      <c r="J79" s="5"/>
      <c r="K79" s="5"/>
    </row>
    <row r="80" spans="2:11" ht="240" x14ac:dyDescent="0.25">
      <c r="B80" s="1123"/>
      <c r="C80" s="92"/>
      <c r="D80" s="45" t="s">
        <v>1591</v>
      </c>
      <c r="E80" s="5"/>
      <c r="F80" s="5"/>
      <c r="G80" s="5"/>
      <c r="H80" s="5"/>
      <c r="I80" s="5"/>
      <c r="J80" s="5"/>
      <c r="K80" s="5"/>
    </row>
    <row r="81" spans="2:11" ht="84" x14ac:dyDescent="0.25">
      <c r="B81" s="1123"/>
      <c r="C81" s="92"/>
      <c r="D81" s="45" t="s">
        <v>1592</v>
      </c>
      <c r="E81" s="5"/>
      <c r="F81" s="5"/>
      <c r="G81" s="5"/>
      <c r="H81" s="5"/>
      <c r="I81" s="5"/>
      <c r="J81" s="5"/>
      <c r="K81" s="5"/>
    </row>
    <row r="82" spans="2:11" ht="216" x14ac:dyDescent="0.25">
      <c r="B82" s="1123"/>
      <c r="C82" s="92"/>
      <c r="D82" s="45" t="s">
        <v>1554</v>
      </c>
      <c r="E82" s="5"/>
      <c r="F82" s="5"/>
      <c r="G82" s="5"/>
      <c r="H82" s="5"/>
      <c r="I82" s="5"/>
      <c r="J82" s="5"/>
      <c r="K82" s="5"/>
    </row>
    <row r="83" spans="2:11" ht="180" x14ac:dyDescent="0.25">
      <c r="B83" s="1123"/>
      <c r="C83" s="92"/>
      <c r="D83" s="45" t="s">
        <v>1593</v>
      </c>
      <c r="E83" s="5"/>
      <c r="F83" s="5"/>
      <c r="G83" s="5"/>
      <c r="H83" s="5"/>
      <c r="I83" s="5"/>
      <c r="J83" s="5"/>
      <c r="K83" s="5"/>
    </row>
    <row r="84" spans="2:11" ht="132.75" thickBot="1" x14ac:dyDescent="0.3">
      <c r="B84" s="1124"/>
      <c r="C84" s="2"/>
      <c r="D84" s="39" t="s">
        <v>1594</v>
      </c>
      <c r="E84" s="5"/>
      <c r="F84" s="5"/>
      <c r="G84" s="5"/>
      <c r="H84" s="5"/>
      <c r="I84" s="5"/>
      <c r="J84" s="5"/>
      <c r="K84" s="5"/>
    </row>
    <row r="85" spans="2:11" ht="24" x14ac:dyDescent="0.25">
      <c r="B85" s="1122" t="s">
        <v>560</v>
      </c>
      <c r="C85" s="92"/>
      <c r="D85" s="56" t="s">
        <v>1563</v>
      </c>
      <c r="E85" s="5"/>
      <c r="F85" s="5"/>
      <c r="G85" s="5"/>
      <c r="H85" s="5"/>
      <c r="I85" s="5"/>
      <c r="J85" s="5"/>
      <c r="K85" s="5"/>
    </row>
    <row r="86" spans="2:11" x14ac:dyDescent="0.25">
      <c r="B86" s="1123"/>
      <c r="C86" s="92"/>
      <c r="D86" s="15"/>
      <c r="E86" s="5"/>
      <c r="F86" s="5"/>
      <c r="G86" s="5"/>
      <c r="H86" s="5"/>
      <c r="I86" s="5"/>
      <c r="J86" s="5"/>
      <c r="K86" s="5"/>
    </row>
    <row r="87" spans="2:11" x14ac:dyDescent="0.25">
      <c r="B87" s="1123"/>
      <c r="C87" s="92"/>
      <c r="D87" s="45" t="s">
        <v>561</v>
      </c>
      <c r="E87" s="5"/>
      <c r="F87" s="5"/>
      <c r="G87" s="5"/>
      <c r="H87" s="5"/>
      <c r="I87" s="5"/>
      <c r="J87" s="5"/>
      <c r="K87" s="5"/>
    </row>
    <row r="88" spans="2:11" ht="37.5" x14ac:dyDescent="0.25">
      <c r="B88" s="1123"/>
      <c r="C88" s="92"/>
      <c r="D88" s="45" t="s">
        <v>1595</v>
      </c>
      <c r="E88" s="5"/>
      <c r="F88" s="5"/>
      <c r="G88" s="5"/>
      <c r="H88" s="5"/>
      <c r="I88" s="5"/>
      <c r="J88" s="5"/>
      <c r="K88" s="5"/>
    </row>
    <row r="89" spans="2:11" ht="37.5" x14ac:dyDescent="0.25">
      <c r="B89" s="1123"/>
      <c r="C89" s="92"/>
      <c r="D89" s="45" t="s">
        <v>1596</v>
      </c>
      <c r="E89" s="5"/>
      <c r="F89" s="5"/>
      <c r="G89" s="5"/>
      <c r="H89" s="5"/>
      <c r="I89" s="5"/>
      <c r="J89" s="5"/>
      <c r="K89" s="5"/>
    </row>
    <row r="90" spans="2:11" x14ac:dyDescent="0.25">
      <c r="B90" s="1123"/>
      <c r="C90" s="92"/>
      <c r="D90" s="45" t="s">
        <v>1597</v>
      </c>
      <c r="E90" s="5"/>
      <c r="F90" s="5"/>
      <c r="G90" s="5"/>
      <c r="H90" s="5"/>
      <c r="I90" s="5"/>
      <c r="J90" s="5"/>
      <c r="K90" s="5"/>
    </row>
    <row r="91" spans="2:11" ht="49.5" x14ac:dyDescent="0.25">
      <c r="B91" s="1123"/>
      <c r="C91" s="92"/>
      <c r="D91" s="45" t="s">
        <v>1598</v>
      </c>
      <c r="E91" s="5"/>
      <c r="F91" s="5"/>
      <c r="G91" s="5"/>
      <c r="H91" s="5"/>
      <c r="I91" s="5"/>
      <c r="J91" s="5"/>
      <c r="K91" s="5"/>
    </row>
    <row r="92" spans="2:11" ht="60" x14ac:dyDescent="0.25">
      <c r="B92" s="1123"/>
      <c r="C92" s="92"/>
      <c r="D92" s="45" t="s">
        <v>1599</v>
      </c>
      <c r="E92" s="5"/>
      <c r="F92" s="5"/>
      <c r="G92" s="5"/>
      <c r="H92" s="5"/>
      <c r="I92" s="5"/>
      <c r="J92" s="5"/>
      <c r="K92" s="5"/>
    </row>
    <row r="93" spans="2:11" ht="48" x14ac:dyDescent="0.25">
      <c r="B93" s="1123"/>
      <c r="C93" s="92"/>
      <c r="D93" s="45" t="s">
        <v>1600</v>
      </c>
      <c r="E93" s="5"/>
      <c r="F93" s="5"/>
      <c r="G93" s="5"/>
      <c r="H93" s="5"/>
      <c r="I93" s="5"/>
      <c r="J93" s="5"/>
      <c r="K93" s="5"/>
    </row>
    <row r="94" spans="2:11" ht="24" x14ac:dyDescent="0.25">
      <c r="B94" s="1123"/>
      <c r="C94" s="92"/>
      <c r="D94" s="52" t="s">
        <v>1601</v>
      </c>
      <c r="E94" s="5"/>
      <c r="F94" s="5"/>
      <c r="G94" s="5"/>
      <c r="H94" s="5"/>
      <c r="I94" s="5"/>
      <c r="J94" s="5"/>
      <c r="K94" s="5"/>
    </row>
    <row r="95" spans="2:11" x14ac:dyDescent="0.25">
      <c r="B95" s="1123"/>
      <c r="C95" s="92"/>
      <c r="D95" s="15"/>
      <c r="E95" s="5"/>
      <c r="F95" s="5"/>
      <c r="G95" s="5"/>
      <c r="H95" s="5"/>
      <c r="I95" s="5"/>
      <c r="J95" s="5"/>
      <c r="K95" s="5"/>
    </row>
    <row r="96" spans="2:11" x14ac:dyDescent="0.25">
      <c r="B96" s="1123"/>
      <c r="C96" s="92"/>
      <c r="D96" s="45" t="s">
        <v>561</v>
      </c>
      <c r="E96" s="5"/>
      <c r="F96" s="5"/>
      <c r="G96" s="5"/>
      <c r="H96" s="5"/>
      <c r="I96" s="5"/>
      <c r="J96" s="5"/>
      <c r="K96" s="5"/>
    </row>
    <row r="97" spans="2:11" ht="37.5" x14ac:dyDescent="0.25">
      <c r="B97" s="1123"/>
      <c r="C97" s="92"/>
      <c r="D97" s="45" t="s">
        <v>1602</v>
      </c>
      <c r="E97" s="5"/>
      <c r="F97" s="5"/>
      <c r="G97" s="5"/>
      <c r="H97" s="5"/>
      <c r="I97" s="5"/>
      <c r="J97" s="5"/>
      <c r="K97" s="5"/>
    </row>
    <row r="98" spans="2:11" ht="25.5" x14ac:dyDescent="0.25">
      <c r="B98" s="1123"/>
      <c r="C98" s="92"/>
      <c r="D98" s="45" t="s">
        <v>1603</v>
      </c>
      <c r="E98" s="5"/>
      <c r="F98" s="5"/>
      <c r="G98" s="5"/>
      <c r="H98" s="5"/>
      <c r="I98" s="5"/>
      <c r="J98" s="5"/>
      <c r="K98" s="5"/>
    </row>
    <row r="99" spans="2:11" ht="37.5" x14ac:dyDescent="0.25">
      <c r="B99" s="1123"/>
      <c r="C99" s="92"/>
      <c r="D99" s="45" t="s">
        <v>1604</v>
      </c>
      <c r="E99" s="5"/>
      <c r="F99" s="5"/>
      <c r="G99" s="5"/>
      <c r="H99" s="5"/>
      <c r="I99" s="5"/>
      <c r="J99" s="5"/>
      <c r="K99" s="5"/>
    </row>
    <row r="100" spans="2:11" x14ac:dyDescent="0.25">
      <c r="B100" s="1123"/>
      <c r="C100" s="92"/>
      <c r="D100" s="57" t="s">
        <v>1605</v>
      </c>
      <c r="E100" s="5"/>
      <c r="F100" s="5"/>
      <c r="G100" s="5"/>
      <c r="H100" s="5"/>
      <c r="I100" s="5"/>
      <c r="J100" s="5"/>
      <c r="K100" s="5"/>
    </row>
    <row r="101" spans="2:11" ht="72" x14ac:dyDescent="0.25">
      <c r="B101" s="1123"/>
      <c r="C101" s="92"/>
      <c r="D101" s="45" t="s">
        <v>1606</v>
      </c>
      <c r="E101" s="5"/>
      <c r="F101" s="5"/>
      <c r="G101" s="5"/>
      <c r="H101" s="5"/>
      <c r="I101" s="5"/>
      <c r="J101" s="5"/>
      <c r="K101" s="5"/>
    </row>
    <row r="102" spans="2:11" ht="36" x14ac:dyDescent="0.25">
      <c r="B102" s="1123"/>
      <c r="C102" s="92"/>
      <c r="D102" s="52" t="s">
        <v>1572</v>
      </c>
      <c r="E102" s="5"/>
      <c r="F102" s="5"/>
      <c r="G102" s="5"/>
      <c r="H102" s="5"/>
      <c r="I102" s="5"/>
      <c r="J102" s="5"/>
      <c r="K102" s="5"/>
    </row>
    <row r="103" spans="2:11" x14ac:dyDescent="0.25">
      <c r="B103" s="1123"/>
      <c r="C103" s="92"/>
      <c r="D103" s="15"/>
      <c r="E103" s="5"/>
      <c r="F103" s="5"/>
      <c r="G103" s="5"/>
      <c r="H103" s="5"/>
      <c r="I103" s="5"/>
      <c r="J103" s="5"/>
      <c r="K103" s="5"/>
    </row>
    <row r="104" spans="2:11" x14ac:dyDescent="0.25">
      <c r="B104" s="1123"/>
      <c r="C104" s="92"/>
      <c r="D104" s="45" t="s">
        <v>561</v>
      </c>
      <c r="E104" s="5"/>
      <c r="F104" s="5"/>
      <c r="G104" s="5"/>
      <c r="H104" s="5"/>
      <c r="I104" s="5"/>
      <c r="J104" s="5"/>
      <c r="K104" s="5"/>
    </row>
    <row r="105" spans="2:11" ht="49.5" x14ac:dyDescent="0.25">
      <c r="B105" s="1123"/>
      <c r="C105" s="92"/>
      <c r="D105" s="45" t="s">
        <v>1607</v>
      </c>
      <c r="E105" s="5"/>
      <c r="F105" s="5"/>
      <c r="G105" s="5"/>
      <c r="H105" s="5"/>
      <c r="I105" s="5"/>
      <c r="J105" s="5"/>
      <c r="K105" s="5"/>
    </row>
    <row r="106" spans="2:11" ht="49.5" x14ac:dyDescent="0.25">
      <c r="B106" s="1123"/>
      <c r="C106" s="92"/>
      <c r="D106" s="45" t="s">
        <v>1608</v>
      </c>
      <c r="E106" s="5"/>
      <c r="F106" s="5"/>
      <c r="G106" s="5"/>
      <c r="H106" s="5"/>
      <c r="I106" s="5"/>
      <c r="J106" s="5"/>
      <c r="K106" s="5"/>
    </row>
    <row r="107" spans="2:11" ht="37.5" x14ac:dyDescent="0.25">
      <c r="B107" s="1123"/>
      <c r="C107" s="92"/>
      <c r="D107" s="45" t="s">
        <v>1609</v>
      </c>
      <c r="E107" s="5"/>
      <c r="F107" s="5"/>
      <c r="G107" s="5"/>
      <c r="H107" s="5"/>
      <c r="I107" s="5"/>
      <c r="J107" s="5"/>
      <c r="K107" s="5"/>
    </row>
    <row r="108" spans="2:11" ht="15.75" thickBot="1" x14ac:dyDescent="0.3">
      <c r="B108" s="1124"/>
      <c r="C108" s="2"/>
      <c r="D108" s="39" t="s">
        <v>1610</v>
      </c>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sheetData>
  <mergeCells count="26">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 ref="B10:D10"/>
    <mergeCell ref="F10:S10"/>
    <mergeCell ref="F11:S11"/>
    <mergeCell ref="E12:R12"/>
    <mergeCell ref="E13:R13"/>
    <mergeCell ref="A1:P1"/>
    <mergeCell ref="A2:P2"/>
    <mergeCell ref="A3:P3"/>
    <mergeCell ref="A4:D4"/>
    <mergeCell ref="A5:P5"/>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 ref="E41" r:id="rId3"/>
  </hyperlinks>
  <pageMargins left="0.25" right="0.25" top="0.75" bottom="0.75" header="0.3" footer="0.3"/>
  <pageSetup paperSize="178" orientation="landscape" horizontalDpi="1200" verticalDpi="1200" r:id="rId4"/>
  <drawing r:id="rId5"/>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dimension ref="A1:U124"/>
  <sheetViews>
    <sheetView showGridLines="0" topLeftCell="A45" zoomScale="98" zoomScaleNormal="98" workbookViewId="0">
      <selection activeCell="D9" sqref="D9"/>
    </sheetView>
  </sheetViews>
  <sheetFormatPr baseColWidth="10" defaultColWidth="10.7109375" defaultRowHeight="15" x14ac:dyDescent="0.25"/>
  <cols>
    <col min="1" max="1" width="1.85546875" customWidth="1"/>
    <col min="2" max="2" width="11.140625" customWidth="1"/>
    <col min="3" max="3" width="5" style="85" bestFit="1" customWidth="1"/>
    <col min="4" max="4" width="34.85546875" customWidth="1"/>
    <col min="5" max="5" width="12.140625" customWidth="1"/>
    <col min="6" max="6" width="12.42578125" customWidth="1"/>
    <col min="9" max="9" width="12" customWidth="1"/>
    <col min="11" max="11" width="13.5703125" customWidth="1"/>
  </cols>
  <sheetData>
    <row r="1" spans="1:21" s="374" customFormat="1" ht="100.5" customHeight="1" thickBot="1" x14ac:dyDescent="0.3">
      <c r="A1" s="1087"/>
      <c r="B1" s="1088"/>
      <c r="C1" s="1088"/>
      <c r="D1" s="1088"/>
      <c r="E1" s="1088"/>
      <c r="F1" s="1088"/>
      <c r="G1" s="1088"/>
      <c r="H1" s="1088"/>
      <c r="I1" s="1088"/>
      <c r="J1" s="1088"/>
      <c r="K1" s="1088"/>
      <c r="L1" s="1088"/>
      <c r="M1" s="1088"/>
      <c r="N1" s="1088"/>
      <c r="O1" s="1088"/>
      <c r="P1" s="1089"/>
      <c r="Q1"/>
      <c r="R1"/>
    </row>
    <row r="2" spans="1:21" s="375" customFormat="1" ht="16.5" thickBot="1" x14ac:dyDescent="0.3">
      <c r="A2" s="1095" t="str">
        <f>'Datos Generales'!C5</f>
        <v>Corporación Autónoma Regional del Alto Magdalena - CAM</v>
      </c>
      <c r="B2" s="1096"/>
      <c r="C2" s="1096"/>
      <c r="D2" s="1096"/>
      <c r="E2" s="1096"/>
      <c r="F2" s="1096"/>
      <c r="G2" s="1096"/>
      <c r="H2" s="1096"/>
      <c r="I2" s="1096"/>
      <c r="J2" s="1096"/>
      <c r="K2" s="1096"/>
      <c r="L2" s="1096"/>
      <c r="M2" s="1096"/>
      <c r="N2" s="1096"/>
      <c r="O2" s="1096"/>
      <c r="P2" s="1097"/>
      <c r="Q2"/>
      <c r="R2"/>
    </row>
    <row r="3" spans="1:21" s="375" customFormat="1" ht="16.5" thickBot="1" x14ac:dyDescent="0.3">
      <c r="A3" s="1090" t="s">
        <v>423</v>
      </c>
      <c r="B3" s="1091"/>
      <c r="C3" s="1091"/>
      <c r="D3" s="1091"/>
      <c r="E3" s="1091"/>
      <c r="F3" s="1091"/>
      <c r="G3" s="1091"/>
      <c r="H3" s="1091"/>
      <c r="I3" s="1091"/>
      <c r="J3" s="1091"/>
      <c r="K3" s="1091"/>
      <c r="L3" s="1091"/>
      <c r="M3" s="1091"/>
      <c r="N3" s="1091"/>
      <c r="O3" s="1091"/>
      <c r="P3" s="1092"/>
      <c r="Q3"/>
      <c r="R3"/>
    </row>
    <row r="4" spans="1:21" s="375" customFormat="1" ht="16.5" thickBot="1" x14ac:dyDescent="0.3">
      <c r="A4" s="1093" t="s">
        <v>62</v>
      </c>
      <c r="B4" s="1094"/>
      <c r="C4" s="1094"/>
      <c r="D4" s="1094"/>
      <c r="E4" s="392" t="s">
        <v>52</v>
      </c>
      <c r="F4" s="392"/>
      <c r="G4" s="392"/>
      <c r="H4" s="392"/>
      <c r="I4" s="392"/>
      <c r="J4" s="392"/>
      <c r="K4" s="392"/>
      <c r="L4" s="394"/>
      <c r="M4" s="394"/>
      <c r="N4" s="394"/>
      <c r="O4" s="394"/>
      <c r="P4" s="395"/>
      <c r="Q4"/>
      <c r="R4"/>
    </row>
    <row r="5" spans="1:21" ht="16.5" customHeight="1" thickBot="1" x14ac:dyDescent="0.3">
      <c r="A5" s="1090" t="s">
        <v>146</v>
      </c>
      <c r="B5" s="1091"/>
      <c r="C5" s="1091"/>
      <c r="D5" s="1091"/>
      <c r="E5" s="1091"/>
      <c r="F5" s="1091"/>
      <c r="G5" s="1091"/>
      <c r="H5" s="1091"/>
      <c r="I5" s="1091"/>
      <c r="J5" s="1091"/>
      <c r="K5" s="1091"/>
      <c r="L5" s="1091"/>
      <c r="M5" s="1091"/>
      <c r="N5" s="1091"/>
      <c r="O5" s="1091"/>
      <c r="P5" s="1092"/>
    </row>
    <row r="6" spans="1:21" x14ac:dyDescent="0.25">
      <c r="B6" s="1" t="s">
        <v>460</v>
      </c>
      <c r="C6" s="74"/>
      <c r="D6" s="5"/>
      <c r="E6" s="72"/>
      <c r="F6" s="5" t="s">
        <v>461</v>
      </c>
      <c r="G6" s="5"/>
      <c r="H6" s="5"/>
      <c r="I6" s="5"/>
      <c r="J6" s="5"/>
      <c r="K6" s="5"/>
    </row>
    <row r="7" spans="1:21" ht="15.75" thickBot="1" x14ac:dyDescent="0.3">
      <c r="B7" s="73"/>
      <c r="C7" s="75"/>
      <c r="D7" s="5"/>
      <c r="E7" s="16"/>
      <c r="F7" s="5" t="s">
        <v>462</v>
      </c>
      <c r="G7" s="5"/>
      <c r="H7" s="5"/>
      <c r="I7" s="5"/>
      <c r="J7" s="5"/>
      <c r="K7" s="5"/>
    </row>
    <row r="8" spans="1:21" ht="15.75" thickBot="1" x14ac:dyDescent="0.3">
      <c r="B8" s="167" t="s">
        <v>463</v>
      </c>
      <c r="C8" s="205">
        <v>2021</v>
      </c>
      <c r="D8" s="209">
        <f>IF(E10="NO APLICA","NO APLICA",IF(E11="NO SE REPORTA","SIN INFORMACION",+F42))</f>
        <v>0.92953738043114642</v>
      </c>
      <c r="E8" s="206"/>
      <c r="F8" s="5" t="s">
        <v>464</v>
      </c>
      <c r="G8" s="5"/>
      <c r="H8" s="5"/>
      <c r="I8" s="5"/>
      <c r="J8" s="5"/>
      <c r="K8" s="5"/>
    </row>
    <row r="9" spans="1:21" x14ac:dyDescent="0.25">
      <c r="B9" s="364" t="s">
        <v>465</v>
      </c>
      <c r="C9" s="86"/>
      <c r="D9" s="5"/>
      <c r="E9" s="5"/>
      <c r="F9" s="5"/>
      <c r="G9" s="5"/>
      <c r="H9" s="5"/>
      <c r="I9" s="5"/>
      <c r="J9" s="5"/>
      <c r="K9" s="5"/>
    </row>
    <row r="10" spans="1:21" x14ac:dyDescent="0.25">
      <c r="B10" s="1143" t="s">
        <v>466</v>
      </c>
      <c r="C10" s="1143"/>
      <c r="D10" s="1143"/>
      <c r="E10" s="354" t="s">
        <v>467</v>
      </c>
      <c r="F10" s="115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151"/>
      <c r="H10" s="1151"/>
      <c r="I10" s="1151"/>
      <c r="J10" s="1151"/>
      <c r="K10" s="1151"/>
      <c r="L10" s="1151"/>
      <c r="M10" s="1151"/>
      <c r="N10" s="1151"/>
      <c r="O10" s="1151"/>
      <c r="P10" s="1151"/>
      <c r="Q10" s="1151"/>
      <c r="R10" s="1151"/>
      <c r="S10" s="1151"/>
      <c r="T10" s="5"/>
      <c r="U10" s="5"/>
    </row>
    <row r="11" spans="1:21" ht="14.45" customHeight="1" x14ac:dyDescent="0.25">
      <c r="B11" s="365"/>
      <c r="C11" s="86"/>
      <c r="D11" s="168" t="str">
        <f>IF(E10="SI APLICA","¿El indicador no se reporta por limitaciones de información disponible? ","")</f>
        <v xml:space="preserve">¿El indicador no se reporta por limitaciones de información disponible? </v>
      </c>
      <c r="E11" s="355" t="s">
        <v>468</v>
      </c>
      <c r="F11" s="1144"/>
      <c r="G11" s="1145"/>
      <c r="H11" s="1145"/>
      <c r="I11" s="1145"/>
      <c r="J11" s="1145"/>
      <c r="K11" s="1145"/>
      <c r="L11" s="1145"/>
      <c r="M11" s="1145"/>
      <c r="N11" s="1145"/>
      <c r="O11" s="1145"/>
      <c r="P11" s="1145"/>
      <c r="Q11" s="1145"/>
      <c r="R11" s="1145"/>
      <c r="S11" s="1145"/>
    </row>
    <row r="12" spans="1:21" ht="23.45" customHeight="1" x14ac:dyDescent="0.25">
      <c r="B12" s="364"/>
      <c r="C12" s="86"/>
      <c r="D12" s="168" t="str">
        <f>IF(E11="SI SE REPORTA","¿Qué programas o proyectos del Plan de Acción están asociados al indicador? ","")</f>
        <v xml:space="preserve">¿Qué programas o proyectos del Plan de Acción están asociados al indicador? </v>
      </c>
      <c r="E12" s="1146" t="s">
        <v>1753</v>
      </c>
      <c r="F12" s="1146"/>
      <c r="G12" s="1146"/>
      <c r="H12" s="1146"/>
      <c r="I12" s="1146"/>
      <c r="J12" s="1146"/>
      <c r="K12" s="1146"/>
      <c r="L12" s="1146"/>
      <c r="M12" s="1146"/>
      <c r="N12" s="1146"/>
      <c r="O12" s="1146"/>
      <c r="P12" s="1146"/>
      <c r="Q12" s="1146"/>
      <c r="R12" s="1146"/>
    </row>
    <row r="13" spans="1:21" ht="21.95" customHeight="1" x14ac:dyDescent="0.25">
      <c r="B13" s="364"/>
      <c r="C13" s="86"/>
      <c r="D13" s="168" t="s">
        <v>469</v>
      </c>
      <c r="E13" s="1147"/>
      <c r="F13" s="1148"/>
      <c r="G13" s="1148"/>
      <c r="H13" s="1148"/>
      <c r="I13" s="1148"/>
      <c r="J13" s="1148"/>
      <c r="K13" s="1148"/>
      <c r="L13" s="1148"/>
      <c r="M13" s="1148"/>
      <c r="N13" s="1148"/>
      <c r="O13" s="1148"/>
      <c r="P13" s="1148"/>
      <c r="Q13" s="1148"/>
      <c r="R13" s="1149"/>
    </row>
    <row r="14" spans="1:21" ht="6.95" customHeight="1" thickBot="1" x14ac:dyDescent="0.3">
      <c r="B14" s="364"/>
      <c r="C14" s="86"/>
      <c r="D14" s="5"/>
      <c r="E14" s="5"/>
      <c r="F14" s="5"/>
      <c r="G14" s="5"/>
      <c r="H14" s="5"/>
      <c r="I14" s="5"/>
      <c r="J14" s="5"/>
      <c r="K14" s="5"/>
    </row>
    <row r="15" spans="1:21" ht="15.75" thickBot="1" x14ac:dyDescent="0.3">
      <c r="B15" s="1122" t="s">
        <v>470</v>
      </c>
      <c r="C15" s="87"/>
      <c r="D15" s="1104" t="s">
        <v>775</v>
      </c>
      <c r="E15" s="1105"/>
      <c r="F15" s="1105"/>
      <c r="G15" s="1105"/>
      <c r="H15" s="1105"/>
      <c r="I15" s="1105"/>
      <c r="J15" s="1105"/>
      <c r="K15" s="1106"/>
      <c r="L15" s="184"/>
      <c r="M15" s="184"/>
      <c r="N15" s="184"/>
      <c r="O15" s="184"/>
      <c r="P15" s="184"/>
      <c r="Q15" s="184"/>
      <c r="R15" s="184"/>
    </row>
    <row r="16" spans="1:21" ht="15.75" thickBot="1" x14ac:dyDescent="0.3">
      <c r="B16" s="1123"/>
      <c r="C16" s="88" t="s">
        <v>424</v>
      </c>
      <c r="D16" s="37" t="s">
        <v>687</v>
      </c>
      <c r="E16" s="88" t="s">
        <v>494</v>
      </c>
      <c r="F16" s="88" t="s">
        <v>495</v>
      </c>
      <c r="G16" s="88" t="s">
        <v>496</v>
      </c>
      <c r="H16" s="88" t="s">
        <v>497</v>
      </c>
      <c r="I16" s="88" t="s">
        <v>1084</v>
      </c>
      <c r="K16" s="20"/>
      <c r="L16" s="184"/>
      <c r="M16" s="184"/>
      <c r="N16" s="184"/>
      <c r="O16" s="184"/>
      <c r="P16" s="184"/>
      <c r="Q16" s="184"/>
      <c r="R16" s="184"/>
    </row>
    <row r="17" spans="2:18" ht="24.75" thickBot="1" x14ac:dyDescent="0.3">
      <c r="B17" s="1123"/>
      <c r="C17" s="89" t="s">
        <v>603</v>
      </c>
      <c r="D17" s="39" t="s">
        <v>1611</v>
      </c>
      <c r="E17" s="6">
        <v>1</v>
      </c>
      <c r="F17" s="6"/>
      <c r="G17" s="6"/>
      <c r="H17" s="6"/>
      <c r="I17" s="41">
        <f>SUM(E17:H17)</f>
        <v>1</v>
      </c>
      <c r="K17" s="20"/>
      <c r="L17" s="184"/>
      <c r="M17" s="184"/>
      <c r="N17" s="184"/>
      <c r="O17" s="184"/>
      <c r="P17" s="184"/>
      <c r="Q17" s="184"/>
      <c r="R17" s="184"/>
    </row>
    <row r="18" spans="2:18" ht="15.75" thickBot="1" x14ac:dyDescent="0.3">
      <c r="B18" s="1123"/>
      <c r="C18" s="89" t="s">
        <v>605</v>
      </c>
      <c r="D18" s="39" t="s">
        <v>1200</v>
      </c>
      <c r="E18" s="183">
        <v>1123516834</v>
      </c>
      <c r="F18" s="183">
        <v>1094138303</v>
      </c>
      <c r="G18" s="183"/>
      <c r="H18" s="183"/>
      <c r="I18" s="132">
        <f>SUM(E18:H18)</f>
        <v>2217655137</v>
      </c>
      <c r="K18" s="20"/>
      <c r="L18" s="184"/>
      <c r="M18" s="184"/>
      <c r="N18" s="184"/>
      <c r="O18" s="184"/>
      <c r="P18" s="184"/>
      <c r="Q18" s="184"/>
      <c r="R18" s="184"/>
    </row>
    <row r="19" spans="2:18" ht="15.75" thickBot="1" x14ac:dyDescent="0.3">
      <c r="B19" s="1123"/>
      <c r="C19" s="89" t="s">
        <v>607</v>
      </c>
      <c r="D19" s="39" t="s">
        <v>1266</v>
      </c>
      <c r="E19" s="183">
        <v>726656802</v>
      </c>
      <c r="F19" s="183">
        <v>1094138303</v>
      </c>
      <c r="G19" s="183"/>
      <c r="H19" s="183"/>
      <c r="I19" s="132">
        <f>SUM(E19:H19)</f>
        <v>1820795105</v>
      </c>
      <c r="K19" s="20"/>
      <c r="L19" s="184"/>
      <c r="M19" s="184"/>
      <c r="N19" s="184"/>
      <c r="O19" s="184"/>
      <c r="P19" s="184"/>
      <c r="Q19" s="184"/>
      <c r="R19" s="184"/>
    </row>
    <row r="20" spans="2:18" x14ac:dyDescent="0.25">
      <c r="B20" s="1123"/>
      <c r="C20" s="90"/>
      <c r="D20" s="1110"/>
      <c r="E20" s="1111"/>
      <c r="F20" s="1111"/>
      <c r="G20" s="1111"/>
      <c r="H20" s="1111"/>
      <c r="I20" s="1111"/>
      <c r="J20" s="1111"/>
      <c r="K20" s="1112"/>
      <c r="L20" s="184"/>
      <c r="M20" s="184"/>
      <c r="N20" s="184"/>
      <c r="O20" s="184"/>
      <c r="P20" s="184"/>
      <c r="Q20" s="184"/>
      <c r="R20" s="184"/>
    </row>
    <row r="21" spans="2:18" ht="15.75" thickBot="1" x14ac:dyDescent="0.3">
      <c r="B21" s="1123"/>
      <c r="C21" s="90"/>
      <c r="D21" s="1134" t="s">
        <v>1612</v>
      </c>
      <c r="E21" s="1135"/>
      <c r="F21" s="1135"/>
      <c r="G21" s="1135"/>
      <c r="H21" s="1135"/>
      <c r="I21" s="1135"/>
      <c r="J21" s="1135"/>
      <c r="K21" s="1136"/>
      <c r="L21" s="184"/>
      <c r="M21" s="184"/>
      <c r="N21" s="184"/>
      <c r="O21" s="184"/>
      <c r="P21" s="184"/>
      <c r="Q21" s="184"/>
      <c r="R21" s="184"/>
    </row>
    <row r="22" spans="2:18" ht="15.75" thickBot="1" x14ac:dyDescent="0.3">
      <c r="B22" s="1123"/>
      <c r="C22" s="1190" t="s">
        <v>424</v>
      </c>
      <c r="D22" s="1122" t="s">
        <v>704</v>
      </c>
      <c r="E22" s="1131" t="s">
        <v>1088</v>
      </c>
      <c r="F22" s="1133"/>
      <c r="G22" s="1131" t="s">
        <v>1153</v>
      </c>
      <c r="H22" s="1132"/>
      <c r="I22" s="1132"/>
      <c r="J22" s="1133"/>
      <c r="K22" s="112"/>
      <c r="L22" s="184"/>
      <c r="M22" s="184"/>
      <c r="N22" s="184"/>
      <c r="O22" s="184"/>
      <c r="P22" s="184"/>
      <c r="Q22" s="184"/>
      <c r="R22" s="184"/>
    </row>
    <row r="23" spans="2:18" ht="36.75" thickBot="1" x14ac:dyDescent="0.3">
      <c r="B23" s="1123"/>
      <c r="C23" s="1191"/>
      <c r="D23" s="1124"/>
      <c r="E23" s="39" t="s">
        <v>1089</v>
      </c>
      <c r="F23" s="42" t="s">
        <v>1090</v>
      </c>
      <c r="G23" s="39" t="s">
        <v>1200</v>
      </c>
      <c r="H23" s="39" t="s">
        <v>786</v>
      </c>
      <c r="I23" s="39" t="s">
        <v>708</v>
      </c>
      <c r="J23" s="39" t="s">
        <v>709</v>
      </c>
      <c r="K23" s="39" t="s">
        <v>428</v>
      </c>
      <c r="L23" s="184"/>
      <c r="M23" s="184"/>
      <c r="N23" s="184"/>
      <c r="O23" s="184"/>
      <c r="P23" s="184"/>
      <c r="Q23" s="184"/>
      <c r="R23" s="184"/>
    </row>
    <row r="24" spans="2:18" ht="24.75" thickBot="1" x14ac:dyDescent="0.3">
      <c r="B24" s="1123"/>
      <c r="C24" s="89">
        <v>1</v>
      </c>
      <c r="D24" s="549" t="s">
        <v>1758</v>
      </c>
      <c r="E24" s="550">
        <v>0.5</v>
      </c>
      <c r="F24" s="550">
        <v>1</v>
      </c>
      <c r="G24" s="509">
        <v>1094138303</v>
      </c>
      <c r="H24" s="509">
        <v>1094138303</v>
      </c>
      <c r="I24" s="509">
        <v>1017042452</v>
      </c>
      <c r="J24" s="509">
        <v>704422588</v>
      </c>
      <c r="K24" s="183"/>
      <c r="L24" s="184"/>
      <c r="M24" s="184"/>
      <c r="N24" s="184"/>
      <c r="O24" s="184"/>
      <c r="P24" s="184"/>
      <c r="Q24" s="184"/>
      <c r="R24" s="184"/>
    </row>
    <row r="25" spans="2:18" ht="15.75" thickBot="1" x14ac:dyDescent="0.3">
      <c r="B25" s="1123"/>
      <c r="C25" s="89">
        <v>2</v>
      </c>
      <c r="D25" s="157"/>
      <c r="E25" s="30"/>
      <c r="F25" s="30"/>
      <c r="G25" s="183"/>
      <c r="H25" s="183"/>
      <c r="I25" s="183"/>
      <c r="J25" s="183"/>
      <c r="K25" s="183"/>
      <c r="L25" s="184"/>
      <c r="M25" s="184"/>
      <c r="N25" s="184"/>
      <c r="O25" s="184"/>
      <c r="P25" s="184"/>
      <c r="Q25" s="184"/>
      <c r="R25" s="184"/>
    </row>
    <row r="26" spans="2:18" ht="15.75" thickBot="1" x14ac:dyDescent="0.3">
      <c r="B26" s="1123"/>
      <c r="C26" s="89">
        <v>3</v>
      </c>
      <c r="D26" s="157"/>
      <c r="E26" s="30"/>
      <c r="F26" s="30"/>
      <c r="G26" s="183"/>
      <c r="H26" s="183"/>
      <c r="I26" s="183"/>
      <c r="J26" s="183"/>
      <c r="K26" s="183"/>
      <c r="L26" s="184"/>
      <c r="M26" s="184"/>
      <c r="N26" s="184"/>
      <c r="O26" s="184"/>
      <c r="P26" s="184"/>
      <c r="Q26" s="184"/>
      <c r="R26" s="184"/>
    </row>
    <row r="27" spans="2:18" ht="15.75" thickBot="1" x14ac:dyDescent="0.3">
      <c r="B27" s="1123"/>
      <c r="C27" s="89">
        <v>4</v>
      </c>
      <c r="D27" s="157"/>
      <c r="E27" s="30"/>
      <c r="F27" s="30"/>
      <c r="G27" s="183"/>
      <c r="H27" s="183"/>
      <c r="I27" s="183"/>
      <c r="J27" s="183"/>
      <c r="K27" s="183"/>
      <c r="L27" s="184"/>
      <c r="M27" s="184"/>
      <c r="N27" s="184"/>
      <c r="O27" s="184"/>
      <c r="P27" s="184"/>
      <c r="Q27" s="184"/>
      <c r="R27" s="184"/>
    </row>
    <row r="28" spans="2:18" ht="15.75" thickBot="1" x14ac:dyDescent="0.3">
      <c r="B28" s="1123"/>
      <c r="C28" s="89">
        <v>5</v>
      </c>
      <c r="D28" s="157"/>
      <c r="E28" s="30"/>
      <c r="F28" s="30"/>
      <c r="G28" s="183"/>
      <c r="H28" s="183"/>
      <c r="I28" s="183"/>
      <c r="J28" s="183"/>
      <c r="K28" s="183"/>
      <c r="L28" s="184"/>
      <c r="M28" s="184"/>
      <c r="N28" s="184"/>
      <c r="O28" s="184"/>
      <c r="P28" s="184"/>
      <c r="Q28" s="184"/>
      <c r="R28" s="184"/>
    </row>
    <row r="29" spans="2:18" ht="15.75" thickBot="1" x14ac:dyDescent="0.3">
      <c r="B29" s="1123"/>
      <c r="C29" s="89">
        <v>6</v>
      </c>
      <c r="D29" s="157"/>
      <c r="E29" s="30"/>
      <c r="F29" s="30"/>
      <c r="G29" s="183"/>
      <c r="H29" s="183"/>
      <c r="I29" s="183"/>
      <c r="J29" s="183"/>
      <c r="K29" s="183"/>
      <c r="L29" s="184"/>
      <c r="M29" s="184"/>
      <c r="N29" s="184"/>
      <c r="O29" s="184"/>
      <c r="P29" s="184"/>
      <c r="Q29" s="184"/>
      <c r="R29" s="184"/>
    </row>
    <row r="30" spans="2:18" ht="15.75" thickBot="1" x14ac:dyDescent="0.3">
      <c r="B30" s="1123"/>
      <c r="C30" s="74"/>
      <c r="D30" s="44" t="s">
        <v>602</v>
      </c>
      <c r="E30" s="1"/>
      <c r="F30" s="1"/>
      <c r="G30" s="133">
        <f>SUM(G24:G29)</f>
        <v>1094138303</v>
      </c>
      <c r="H30" s="133">
        <f>SUM(H24:H29)</f>
        <v>1094138303</v>
      </c>
      <c r="I30" s="133">
        <f>SUM(I24:I29)</f>
        <v>1017042452</v>
      </c>
      <c r="J30" s="133">
        <f>SUM(J24:J29)</f>
        <v>704422588</v>
      </c>
      <c r="K30" s="183"/>
      <c r="L30" s="184"/>
      <c r="M30" s="184"/>
      <c r="N30" s="184"/>
      <c r="O30" s="184"/>
      <c r="P30" s="184"/>
      <c r="Q30" s="184"/>
      <c r="R30" s="184"/>
    </row>
    <row r="31" spans="2:18" x14ac:dyDescent="0.25">
      <c r="B31" s="1123"/>
      <c r="C31" s="90"/>
      <c r="D31" s="1110" t="s">
        <v>1268</v>
      </c>
      <c r="E31" s="1111"/>
      <c r="F31" s="1111"/>
      <c r="G31" s="1111"/>
      <c r="H31" s="1111"/>
      <c r="I31" s="1111"/>
      <c r="J31" s="1111"/>
      <c r="K31" s="1112"/>
      <c r="L31" s="184"/>
      <c r="M31" s="184"/>
      <c r="N31" s="184"/>
      <c r="O31" s="184"/>
      <c r="P31" s="184"/>
      <c r="Q31" s="184"/>
      <c r="R31" s="184"/>
    </row>
    <row r="32" spans="2:18" ht="15.75" thickBot="1" x14ac:dyDescent="0.3">
      <c r="B32" s="1123"/>
      <c r="C32" s="90"/>
      <c r="D32" s="1110" t="s">
        <v>1613</v>
      </c>
      <c r="E32" s="1111"/>
      <c r="F32" s="1111"/>
      <c r="G32" s="1111"/>
      <c r="H32" s="1111"/>
      <c r="I32" s="1111"/>
      <c r="J32" s="1111"/>
      <c r="K32" s="1112"/>
      <c r="L32" s="184"/>
      <c r="M32" s="184"/>
      <c r="N32" s="184"/>
      <c r="O32" s="184"/>
      <c r="P32" s="184"/>
      <c r="Q32" s="184"/>
      <c r="R32" s="184"/>
    </row>
    <row r="33" spans="2:18" ht="15.75" thickBot="1" x14ac:dyDescent="0.3">
      <c r="B33" s="1123"/>
      <c r="C33" s="1190" t="s">
        <v>424</v>
      </c>
      <c r="D33" s="1350" t="s">
        <v>1157</v>
      </c>
      <c r="E33" s="37" t="s">
        <v>1270</v>
      </c>
      <c r="F33" s="1235" t="s">
        <v>1158</v>
      </c>
      <c r="G33" s="1237"/>
      <c r="H33" s="42"/>
      <c r="I33" s="5"/>
      <c r="K33" s="20"/>
      <c r="L33" s="184"/>
      <c r="M33" s="184"/>
      <c r="N33" s="184"/>
      <c r="O33" s="184"/>
      <c r="P33" s="184"/>
      <c r="Q33" s="184"/>
      <c r="R33" s="184"/>
    </row>
    <row r="34" spans="2:18" x14ac:dyDescent="0.25">
      <c r="B34" s="1123"/>
      <c r="C34" s="1349"/>
      <c r="D34" s="1351"/>
      <c r="E34" s="1122" t="s">
        <v>1614</v>
      </c>
      <c r="F34" s="1122" t="s">
        <v>1159</v>
      </c>
      <c r="G34" s="45" t="s">
        <v>1160</v>
      </c>
      <c r="H34" s="1122" t="s">
        <v>428</v>
      </c>
      <c r="I34" s="5"/>
      <c r="K34" s="20"/>
      <c r="L34" s="184"/>
      <c r="M34" s="184"/>
      <c r="N34" s="184"/>
      <c r="O34" s="184"/>
      <c r="P34" s="184"/>
      <c r="Q34" s="184"/>
      <c r="R34" s="184"/>
    </row>
    <row r="35" spans="2:18" ht="24.75" thickBot="1" x14ac:dyDescent="0.3">
      <c r="B35" s="1123"/>
      <c r="C35" s="1191"/>
      <c r="D35" s="1352"/>
      <c r="E35" s="1124"/>
      <c r="F35" s="1124"/>
      <c r="G35" s="39" t="s">
        <v>1154</v>
      </c>
      <c r="H35" s="1124"/>
      <c r="I35" s="5"/>
      <c r="K35" s="20"/>
      <c r="L35" s="184"/>
      <c r="M35" s="184"/>
      <c r="N35" s="184"/>
      <c r="O35" s="184"/>
      <c r="P35" s="184"/>
      <c r="Q35" s="184"/>
      <c r="R35" s="184"/>
    </row>
    <row r="36" spans="2:18" ht="15.75" thickBot="1" x14ac:dyDescent="0.3">
      <c r="B36" s="1123"/>
      <c r="C36" s="2">
        <v>1</v>
      </c>
      <c r="D36" s="154">
        <v>1</v>
      </c>
      <c r="E36" s="258">
        <f>+F24</f>
        <v>1</v>
      </c>
      <c r="F36" s="551">
        <f>IFERROR(I24/H24,0)</f>
        <v>0.92953738043114642</v>
      </c>
      <c r="G36" s="551">
        <f>IFERROR(J24/I24,0)</f>
        <v>0.69261866760307067</v>
      </c>
      <c r="H36" s="29"/>
      <c r="I36" s="5"/>
      <c r="J36" s="366"/>
      <c r="K36" s="20"/>
      <c r="L36" s="184"/>
      <c r="M36" s="184"/>
      <c r="N36" s="184"/>
      <c r="O36" s="184"/>
      <c r="P36" s="184"/>
      <c r="Q36" s="184"/>
      <c r="R36" s="184"/>
    </row>
    <row r="37" spans="2:18" ht="15.75" thickBot="1" x14ac:dyDescent="0.3">
      <c r="B37" s="1123"/>
      <c r="C37" s="2">
        <v>2</v>
      </c>
      <c r="D37" s="154"/>
      <c r="E37" s="258">
        <f>+F25</f>
        <v>0</v>
      </c>
      <c r="F37" s="551">
        <f>IFERROR(I25/H25,0)</f>
        <v>0</v>
      </c>
      <c r="G37" s="551">
        <f t="shared" ref="G37:G42" si="0">IFERROR(J25/I25,0)</f>
        <v>0</v>
      </c>
      <c r="H37" s="29"/>
      <c r="I37" s="5"/>
      <c r="K37" s="20"/>
      <c r="L37" s="184"/>
      <c r="M37" s="184"/>
      <c r="N37" s="184"/>
      <c r="O37" s="184"/>
      <c r="P37" s="184"/>
      <c r="Q37" s="184"/>
      <c r="R37" s="184"/>
    </row>
    <row r="38" spans="2:18" ht="15.75" thickBot="1" x14ac:dyDescent="0.3">
      <c r="B38" s="1123"/>
      <c r="C38" s="2">
        <v>3</v>
      </c>
      <c r="D38" s="154"/>
      <c r="E38" s="258">
        <v>0</v>
      </c>
      <c r="F38" s="551">
        <v>0</v>
      </c>
      <c r="G38" s="551">
        <f t="shared" si="0"/>
        <v>0</v>
      </c>
      <c r="H38" s="29"/>
      <c r="I38" s="5"/>
      <c r="K38" s="20"/>
      <c r="L38" s="184"/>
      <c r="M38" s="184"/>
      <c r="N38" s="184"/>
      <c r="O38" s="184"/>
      <c r="P38" s="184"/>
      <c r="Q38" s="184"/>
      <c r="R38" s="184"/>
    </row>
    <row r="39" spans="2:18" ht="15.75" thickBot="1" x14ac:dyDescent="0.3">
      <c r="B39" s="1123"/>
      <c r="C39" s="2">
        <v>4</v>
      </c>
      <c r="D39" s="154"/>
      <c r="E39" s="258">
        <f>+F27</f>
        <v>0</v>
      </c>
      <c r="F39" s="551">
        <f>IFERROR(I27/H27,0)</f>
        <v>0</v>
      </c>
      <c r="G39" s="551">
        <f t="shared" si="0"/>
        <v>0</v>
      </c>
      <c r="H39" s="29"/>
      <c r="I39" s="5"/>
      <c r="K39" s="20"/>
      <c r="L39" s="184"/>
      <c r="M39" s="184"/>
      <c r="N39" s="184"/>
      <c r="O39" s="184"/>
      <c r="P39" s="184"/>
      <c r="Q39" s="184"/>
      <c r="R39" s="184"/>
    </row>
    <row r="40" spans="2:18" ht="15.75" thickBot="1" x14ac:dyDescent="0.3">
      <c r="B40" s="1123"/>
      <c r="C40" s="2">
        <v>5</v>
      </c>
      <c r="D40" s="154"/>
      <c r="E40" s="258">
        <f>+F28</f>
        <v>0</v>
      </c>
      <c r="F40" s="551">
        <f>IFERROR(I28/H28,0)</f>
        <v>0</v>
      </c>
      <c r="G40" s="551">
        <f t="shared" si="0"/>
        <v>0</v>
      </c>
      <c r="H40" s="29"/>
      <c r="I40" s="5"/>
      <c r="K40" s="20"/>
      <c r="L40" s="184"/>
      <c r="M40" s="184"/>
      <c r="N40" s="184"/>
      <c r="O40" s="184"/>
      <c r="P40" s="184"/>
      <c r="Q40" s="184"/>
      <c r="R40" s="184"/>
    </row>
    <row r="41" spans="2:18" ht="15.75" thickBot="1" x14ac:dyDescent="0.3">
      <c r="B41" s="1123"/>
      <c r="C41" s="2">
        <v>6</v>
      </c>
      <c r="D41" s="154"/>
      <c r="E41" s="258">
        <f>+F29</f>
        <v>0</v>
      </c>
      <c r="F41" s="551">
        <f>IFERROR(I29/H29,0)</f>
        <v>0</v>
      </c>
      <c r="G41" s="551">
        <f t="shared" si="0"/>
        <v>0</v>
      </c>
      <c r="H41" s="29"/>
      <c r="I41" s="5"/>
      <c r="K41" s="20"/>
      <c r="L41" s="184"/>
      <c r="M41" s="184"/>
      <c r="N41" s="184"/>
      <c r="O41" s="184"/>
      <c r="P41" s="184"/>
      <c r="Q41" s="184"/>
      <c r="R41" s="184"/>
    </row>
    <row r="42" spans="2:18" ht="15.75" thickBot="1" x14ac:dyDescent="0.3">
      <c r="B42" s="1124"/>
      <c r="C42" s="2"/>
      <c r="D42" s="155">
        <f>+Formulas!D31</f>
        <v>1</v>
      </c>
      <c r="E42" s="367">
        <f>SUM(E36:E41)</f>
        <v>1</v>
      </c>
      <c r="F42" s="367">
        <f>SUM(F36:F41)</f>
        <v>0.92953738043114642</v>
      </c>
      <c r="G42" s="551">
        <f t="shared" si="0"/>
        <v>0.69261866760307067</v>
      </c>
      <c r="H42" s="29"/>
      <c r="I42" s="21"/>
      <c r="K42" s="22"/>
      <c r="L42" s="184"/>
      <c r="M42" s="184" t="s">
        <v>1272</v>
      </c>
      <c r="N42" s="184"/>
      <c r="O42" s="184"/>
      <c r="P42" s="184"/>
      <c r="Q42" s="184"/>
      <c r="R42" s="184"/>
    </row>
    <row r="43" spans="2:18" ht="24" customHeight="1" thickBot="1" x14ac:dyDescent="0.3">
      <c r="B43" s="176" t="s">
        <v>509</v>
      </c>
      <c r="C43" s="84"/>
      <c r="D43" s="1343" t="s">
        <v>1615</v>
      </c>
      <c r="E43" s="1344"/>
      <c r="F43" s="1344"/>
      <c r="G43" s="1344"/>
      <c r="H43" s="1344"/>
      <c r="I43" s="1344"/>
      <c r="J43" s="1344"/>
      <c r="K43" s="1345"/>
      <c r="L43" s="184"/>
      <c r="M43" s="184"/>
      <c r="N43" s="184"/>
      <c r="O43" s="184"/>
      <c r="P43" s="184"/>
      <c r="Q43" s="184"/>
      <c r="R43" s="184"/>
    </row>
    <row r="44" spans="2:18" ht="36.75" thickBot="1" x14ac:dyDescent="0.3">
      <c r="B44" s="176" t="s">
        <v>511</v>
      </c>
      <c r="C44" s="84"/>
      <c r="D44" s="1343" t="s">
        <v>788</v>
      </c>
      <c r="E44" s="1344"/>
      <c r="F44" s="1344"/>
      <c r="G44" s="1344"/>
      <c r="H44" s="1344"/>
      <c r="I44" s="1344"/>
      <c r="J44" s="1344"/>
      <c r="K44" s="1345"/>
      <c r="L44" s="184"/>
      <c r="M44" s="184"/>
      <c r="N44" s="184"/>
      <c r="O44" s="184"/>
      <c r="P44" s="184"/>
      <c r="Q44" s="184"/>
      <c r="R44" s="184"/>
    </row>
    <row r="45" spans="2:18" ht="15.75" thickBot="1" x14ac:dyDescent="0.3">
      <c r="B45" s="7"/>
      <c r="C45" s="79"/>
      <c r="D45" s="17"/>
      <c r="E45" s="17"/>
      <c r="F45" s="17"/>
      <c r="G45" s="17"/>
      <c r="H45" s="17"/>
      <c r="I45" s="17"/>
      <c r="J45" s="17"/>
      <c r="K45" s="17"/>
      <c r="L45" s="184"/>
      <c r="M45" s="184"/>
      <c r="N45" s="184"/>
      <c r="O45" s="184"/>
      <c r="P45" s="184"/>
      <c r="Q45" s="184"/>
      <c r="R45" s="184"/>
    </row>
    <row r="46" spans="2:18" ht="24" customHeight="1" thickBot="1" x14ac:dyDescent="0.3">
      <c r="B46" s="1346" t="s">
        <v>513</v>
      </c>
      <c r="C46" s="1347"/>
      <c r="D46" s="1347"/>
      <c r="E46" s="1348"/>
      <c r="F46" s="17"/>
      <c r="G46" s="17"/>
      <c r="H46" s="17"/>
      <c r="I46" s="17"/>
      <c r="J46" s="17"/>
      <c r="K46" s="17"/>
      <c r="L46" s="184"/>
      <c r="M46" s="184"/>
      <c r="N46" s="184"/>
      <c r="O46" s="184"/>
      <c r="P46" s="184"/>
      <c r="Q46" s="184"/>
      <c r="R46" s="184"/>
    </row>
    <row r="47" spans="2:18" ht="15.75" thickBot="1" x14ac:dyDescent="0.3">
      <c r="B47" s="1340">
        <v>1</v>
      </c>
      <c r="C47" s="80"/>
      <c r="D47" s="32" t="s">
        <v>514</v>
      </c>
      <c r="E47" s="514" t="s">
        <v>1652</v>
      </c>
      <c r="F47" s="17"/>
      <c r="G47" s="17"/>
      <c r="H47" s="17"/>
      <c r="I47" s="17"/>
      <c r="J47" s="17"/>
      <c r="K47" s="17"/>
      <c r="L47" s="184"/>
      <c r="M47" s="184"/>
      <c r="N47" s="184"/>
      <c r="O47" s="184"/>
      <c r="P47" s="184"/>
      <c r="Q47" s="184"/>
      <c r="R47" s="184"/>
    </row>
    <row r="48" spans="2:18" ht="36.75" thickBot="1" x14ac:dyDescent="0.3">
      <c r="B48" s="1341"/>
      <c r="C48" s="80"/>
      <c r="D48" s="178" t="s">
        <v>7</v>
      </c>
      <c r="E48" s="514" t="s">
        <v>1754</v>
      </c>
      <c r="F48" s="17"/>
      <c r="G48" s="17"/>
      <c r="H48" s="17"/>
      <c r="I48" s="17"/>
      <c r="J48" s="17"/>
      <c r="K48" s="17"/>
      <c r="L48" s="184"/>
      <c r="M48" s="184"/>
      <c r="N48" s="184"/>
      <c r="O48" s="184"/>
      <c r="P48" s="184"/>
      <c r="Q48" s="184"/>
      <c r="R48" s="184"/>
    </row>
    <row r="49" spans="2:18" ht="15.75" thickBot="1" x14ac:dyDescent="0.3">
      <c r="B49" s="1341"/>
      <c r="C49" s="80"/>
      <c r="D49" s="178" t="s">
        <v>515</v>
      </c>
      <c r="E49" s="514" t="s">
        <v>1756</v>
      </c>
      <c r="F49" s="17"/>
      <c r="G49" s="17"/>
      <c r="H49" s="17"/>
      <c r="I49" s="17"/>
      <c r="J49" s="17"/>
      <c r="K49" s="17"/>
      <c r="L49" s="184"/>
      <c r="M49" s="184"/>
      <c r="N49" s="184"/>
      <c r="O49" s="184"/>
      <c r="P49" s="184"/>
      <c r="Q49" s="184"/>
      <c r="R49" s="184"/>
    </row>
    <row r="50" spans="2:18" ht="24.75" thickBot="1" x14ac:dyDescent="0.3">
      <c r="B50" s="1341"/>
      <c r="C50" s="80"/>
      <c r="D50" s="178" t="s">
        <v>9</v>
      </c>
      <c r="E50" s="514" t="s">
        <v>1710</v>
      </c>
      <c r="F50" s="17"/>
      <c r="G50" s="17"/>
      <c r="H50" s="17"/>
      <c r="I50" s="17"/>
      <c r="J50" s="17"/>
      <c r="K50" s="17"/>
      <c r="L50" s="184"/>
      <c r="M50" s="184"/>
      <c r="N50" s="184"/>
      <c r="O50" s="184"/>
      <c r="P50" s="184"/>
      <c r="Q50" s="184"/>
      <c r="R50" s="184"/>
    </row>
    <row r="51" spans="2:18" ht="30.75" thickBot="1" x14ac:dyDescent="0.3">
      <c r="B51" s="1341"/>
      <c r="C51" s="80"/>
      <c r="D51" s="178" t="s">
        <v>11</v>
      </c>
      <c r="E51" s="515" t="s">
        <v>1757</v>
      </c>
      <c r="F51" s="17"/>
      <c r="G51" s="17"/>
      <c r="H51" s="17"/>
      <c r="I51" s="17"/>
      <c r="J51" s="17"/>
      <c r="K51" s="17"/>
      <c r="L51" s="184"/>
      <c r="M51" s="184"/>
      <c r="N51" s="184"/>
      <c r="O51" s="184"/>
      <c r="P51" s="184"/>
      <c r="Q51" s="184"/>
      <c r="R51" s="184"/>
    </row>
    <row r="52" spans="2:18" ht="15.75" thickBot="1" x14ac:dyDescent="0.3">
      <c r="B52" s="1341"/>
      <c r="C52" s="80"/>
      <c r="D52" s="178" t="s">
        <v>13</v>
      </c>
      <c r="E52" s="514">
        <v>3203399397</v>
      </c>
      <c r="F52" s="17"/>
      <c r="G52" s="17"/>
      <c r="H52" s="17"/>
      <c r="I52" s="17"/>
      <c r="J52" s="17"/>
      <c r="K52" s="17"/>
      <c r="L52" s="184"/>
      <c r="M52" s="184"/>
      <c r="N52" s="184"/>
      <c r="O52" s="184"/>
      <c r="P52" s="184"/>
      <c r="Q52" s="184"/>
      <c r="R52" s="184"/>
    </row>
    <row r="53" spans="2:18" ht="24.75" thickBot="1" x14ac:dyDescent="0.3">
      <c r="B53" s="1342"/>
      <c r="C53" s="8"/>
      <c r="D53" s="178" t="s">
        <v>516</v>
      </c>
      <c r="E53" s="514" t="s">
        <v>1755</v>
      </c>
      <c r="F53" s="17"/>
      <c r="G53" s="17"/>
      <c r="H53" s="17"/>
      <c r="I53" s="17"/>
      <c r="J53" s="17"/>
      <c r="K53" s="17"/>
      <c r="L53" s="184"/>
      <c r="M53" s="184"/>
      <c r="N53" s="184"/>
      <c r="O53" s="184"/>
      <c r="P53" s="184"/>
      <c r="Q53" s="184"/>
      <c r="R53" s="184"/>
    </row>
    <row r="54" spans="2:18" ht="15.75" thickBot="1" x14ac:dyDescent="0.3">
      <c r="B54" s="7"/>
      <c r="C54" s="79"/>
      <c r="D54" s="17"/>
      <c r="E54" s="17"/>
      <c r="F54" s="17"/>
      <c r="G54" s="17"/>
      <c r="H54" s="17"/>
      <c r="I54" s="17"/>
      <c r="J54" s="17"/>
      <c r="K54" s="17"/>
      <c r="L54" s="184"/>
      <c r="M54" s="184"/>
      <c r="N54" s="184"/>
      <c r="O54" s="184"/>
      <c r="P54" s="184"/>
      <c r="Q54" s="184"/>
      <c r="R54" s="184"/>
    </row>
    <row r="55" spans="2:18" ht="15.75" thickBot="1" x14ac:dyDescent="0.3">
      <c r="B55" s="1346" t="s">
        <v>517</v>
      </c>
      <c r="C55" s="1347"/>
      <c r="D55" s="1347"/>
      <c r="E55" s="1348"/>
      <c r="F55" s="17"/>
      <c r="G55" s="17"/>
      <c r="H55" s="17"/>
      <c r="I55" s="17"/>
      <c r="J55" s="17"/>
      <c r="K55" s="17"/>
      <c r="L55" s="184"/>
      <c r="M55" s="184"/>
      <c r="N55" s="184"/>
      <c r="O55" s="184"/>
      <c r="P55" s="184"/>
      <c r="Q55" s="184"/>
      <c r="R55" s="184"/>
    </row>
    <row r="56" spans="2:18" ht="15.75" thickBot="1" x14ac:dyDescent="0.3">
      <c r="B56" s="1340">
        <v>1</v>
      </c>
      <c r="C56" s="80"/>
      <c r="D56" s="32" t="s">
        <v>514</v>
      </c>
      <c r="E56" s="27" t="s">
        <v>518</v>
      </c>
      <c r="F56" s="17"/>
      <c r="G56" s="17"/>
      <c r="H56" s="17"/>
      <c r="I56" s="17"/>
      <c r="J56" s="17"/>
      <c r="K56" s="17"/>
      <c r="L56" s="184"/>
      <c r="M56" s="184"/>
      <c r="N56" s="184"/>
      <c r="O56" s="184"/>
      <c r="P56" s="184"/>
      <c r="Q56" s="184"/>
      <c r="R56" s="184"/>
    </row>
    <row r="57" spans="2:18" ht="15.75" thickBot="1" x14ac:dyDescent="0.3">
      <c r="B57" s="1341"/>
      <c r="C57" s="80"/>
      <c r="D57" s="178" t="s">
        <v>7</v>
      </c>
      <c r="E57" s="27" t="s">
        <v>519</v>
      </c>
      <c r="F57" s="17"/>
      <c r="G57" s="17"/>
      <c r="H57" s="17"/>
      <c r="I57" s="17"/>
      <c r="J57" s="17"/>
      <c r="K57" s="17"/>
      <c r="L57" s="184"/>
      <c r="M57" s="184"/>
      <c r="N57" s="184"/>
      <c r="O57" s="184"/>
      <c r="P57" s="184"/>
      <c r="Q57" s="184"/>
      <c r="R57" s="184"/>
    </row>
    <row r="58" spans="2:18" ht="15.75" thickBot="1" x14ac:dyDescent="0.3">
      <c r="B58" s="1341"/>
      <c r="C58" s="80"/>
      <c r="D58" s="178" t="s">
        <v>515</v>
      </c>
      <c r="E58" s="162"/>
      <c r="F58" s="17"/>
      <c r="G58" s="17"/>
      <c r="H58" s="17"/>
      <c r="I58" s="17"/>
      <c r="J58" s="17"/>
      <c r="K58" s="17"/>
      <c r="L58" s="184"/>
      <c r="M58" s="184"/>
      <c r="N58" s="184"/>
      <c r="O58" s="184"/>
      <c r="P58" s="184"/>
      <c r="Q58" s="184"/>
      <c r="R58" s="184"/>
    </row>
    <row r="59" spans="2:18" ht="15.75" thickBot="1" x14ac:dyDescent="0.3">
      <c r="B59" s="1341"/>
      <c r="C59" s="80"/>
      <c r="D59" s="178" t="s">
        <v>9</v>
      </c>
      <c r="E59" s="162"/>
      <c r="F59" s="17"/>
      <c r="G59" s="17"/>
      <c r="H59" s="17"/>
      <c r="I59" s="17"/>
      <c r="J59" s="17"/>
      <c r="K59" s="17"/>
      <c r="L59" s="184"/>
      <c r="M59" s="184"/>
      <c r="N59" s="184"/>
      <c r="O59" s="184"/>
      <c r="P59" s="184"/>
      <c r="Q59" s="184"/>
      <c r="R59" s="184"/>
    </row>
    <row r="60" spans="2:18" ht="15.75" thickBot="1" x14ac:dyDescent="0.3">
      <c r="B60" s="1341"/>
      <c r="C60" s="80"/>
      <c r="D60" s="178" t="s">
        <v>11</v>
      </c>
      <c r="E60" s="162"/>
      <c r="F60" s="17"/>
      <c r="G60" s="17"/>
      <c r="H60" s="17"/>
      <c r="I60" s="17"/>
      <c r="J60" s="17"/>
      <c r="K60" s="17"/>
      <c r="L60" s="184"/>
      <c r="M60" s="184"/>
      <c r="N60" s="184"/>
      <c r="O60" s="184"/>
      <c r="P60" s="184"/>
      <c r="Q60" s="184"/>
      <c r="R60" s="184"/>
    </row>
    <row r="61" spans="2:18" ht="15.75" thickBot="1" x14ac:dyDescent="0.3">
      <c r="B61" s="1341"/>
      <c r="C61" s="80"/>
      <c r="D61" s="178" t="s">
        <v>13</v>
      </c>
      <c r="E61" s="162"/>
      <c r="F61" s="17"/>
      <c r="G61" s="17"/>
      <c r="H61" s="17"/>
      <c r="I61" s="17"/>
      <c r="J61" s="17"/>
      <c r="K61" s="17"/>
      <c r="L61" s="184"/>
      <c r="M61" s="184"/>
      <c r="N61" s="184"/>
      <c r="O61" s="184"/>
      <c r="P61" s="184"/>
      <c r="Q61" s="184"/>
      <c r="R61" s="184"/>
    </row>
    <row r="62" spans="2:18" ht="15.75" thickBot="1" x14ac:dyDescent="0.3">
      <c r="B62" s="1342"/>
      <c r="C62" s="8"/>
      <c r="D62" s="178" t="s">
        <v>516</v>
      </c>
      <c r="E62" s="162"/>
      <c r="F62" s="17"/>
      <c r="G62" s="17"/>
      <c r="H62" s="17"/>
      <c r="I62" s="17"/>
      <c r="J62" s="17"/>
      <c r="K62" s="17"/>
      <c r="L62" s="184"/>
      <c r="M62" s="184"/>
      <c r="N62" s="184"/>
      <c r="O62" s="184"/>
      <c r="P62" s="184"/>
      <c r="Q62" s="184"/>
      <c r="R62" s="184"/>
    </row>
    <row r="63" spans="2:18" ht="15.75" thickBot="1" x14ac:dyDescent="0.3">
      <c r="B63" s="7"/>
      <c r="C63" s="79"/>
      <c r="D63" s="17"/>
      <c r="E63" s="17"/>
      <c r="F63" s="17"/>
      <c r="G63" s="17"/>
      <c r="H63" s="17"/>
      <c r="I63" s="17"/>
      <c r="J63" s="17"/>
      <c r="K63" s="17"/>
      <c r="L63" s="184"/>
      <c r="M63" s="184"/>
      <c r="N63" s="184"/>
      <c r="O63" s="184"/>
      <c r="P63" s="184"/>
      <c r="Q63" s="184"/>
      <c r="R63" s="184"/>
    </row>
    <row r="64" spans="2:18" ht="15" customHeight="1" thickBot="1" x14ac:dyDescent="0.3">
      <c r="B64" s="179" t="s">
        <v>520</v>
      </c>
      <c r="C64" s="180"/>
      <c r="D64" s="180"/>
      <c r="E64" s="181"/>
      <c r="F64" s="184"/>
      <c r="G64" s="17"/>
      <c r="H64" s="17"/>
      <c r="I64" s="17"/>
      <c r="J64" s="17"/>
      <c r="K64" s="17"/>
      <c r="L64" s="184"/>
      <c r="M64" s="184"/>
      <c r="N64" s="184"/>
      <c r="O64" s="184"/>
      <c r="P64" s="184"/>
      <c r="Q64" s="184"/>
      <c r="R64" s="184"/>
    </row>
    <row r="65" spans="2:18" ht="24.75" thickBot="1" x14ac:dyDescent="0.3">
      <c r="B65" s="176" t="s">
        <v>521</v>
      </c>
      <c r="C65" s="178" t="s">
        <v>522</v>
      </c>
      <c r="D65" s="178" t="s">
        <v>523</v>
      </c>
      <c r="E65" s="178" t="s">
        <v>524</v>
      </c>
      <c r="F65" s="17"/>
      <c r="G65" s="17"/>
      <c r="H65" s="17"/>
      <c r="I65" s="17"/>
      <c r="J65" s="17"/>
      <c r="K65" s="184"/>
      <c r="L65" s="184"/>
      <c r="M65" s="184"/>
      <c r="N65" s="184"/>
      <c r="O65" s="184"/>
      <c r="P65" s="184"/>
      <c r="Q65" s="184"/>
      <c r="R65" s="184"/>
    </row>
    <row r="66" spans="2:18" ht="60.75" thickBot="1" x14ac:dyDescent="0.3">
      <c r="B66" s="34">
        <v>42401</v>
      </c>
      <c r="C66" s="178">
        <v>0.01</v>
      </c>
      <c r="D66" s="172" t="s">
        <v>1616</v>
      </c>
      <c r="E66" s="178"/>
      <c r="F66" s="17"/>
      <c r="G66" s="17"/>
      <c r="H66" s="17"/>
      <c r="I66" s="17"/>
      <c r="J66" s="17"/>
      <c r="K66" s="184"/>
      <c r="L66" s="184"/>
      <c r="M66" s="184"/>
      <c r="N66" s="184"/>
      <c r="O66" s="184"/>
      <c r="P66" s="184"/>
      <c r="Q66" s="184"/>
      <c r="R66" s="184"/>
    </row>
    <row r="67" spans="2:18" ht="15.75" thickBot="1" x14ac:dyDescent="0.3">
      <c r="B67" s="9"/>
      <c r="C67" s="81"/>
      <c r="D67" s="17"/>
      <c r="E67" s="17"/>
      <c r="F67" s="17"/>
      <c r="G67" s="17"/>
      <c r="H67" s="17"/>
      <c r="I67" s="17"/>
      <c r="J67" s="17"/>
      <c r="K67" s="17"/>
      <c r="L67" s="184"/>
      <c r="M67" s="184"/>
      <c r="N67" s="184"/>
      <c r="O67" s="184"/>
      <c r="P67" s="184"/>
      <c r="Q67" s="184"/>
      <c r="R67" s="184"/>
    </row>
    <row r="68" spans="2:18" ht="24.75" thickBot="1" x14ac:dyDescent="0.3">
      <c r="B68" s="349" t="s">
        <v>428</v>
      </c>
      <c r="C68" s="82"/>
      <c r="D68" s="17"/>
      <c r="E68" s="17"/>
      <c r="F68" s="17"/>
      <c r="G68" s="17"/>
      <c r="H68" s="17"/>
      <c r="I68" s="17"/>
      <c r="J68" s="17"/>
      <c r="K68" s="17"/>
      <c r="L68" s="184"/>
      <c r="M68" s="184"/>
      <c r="N68" s="184"/>
      <c r="O68" s="184"/>
      <c r="P68" s="184"/>
      <c r="Q68" s="184"/>
      <c r="R68" s="184"/>
    </row>
    <row r="69" spans="2:18" x14ac:dyDescent="0.25">
      <c r="B69" s="1304"/>
      <c r="C69" s="1305"/>
      <c r="D69" s="1305"/>
      <c r="E69" s="1305"/>
      <c r="F69" s="1305"/>
      <c r="G69" s="1306"/>
      <c r="H69" s="17"/>
      <c r="I69" s="17"/>
      <c r="J69" s="17"/>
      <c r="K69" s="17"/>
      <c r="L69" s="184"/>
      <c r="M69" s="184"/>
      <c r="N69" s="184"/>
      <c r="O69" s="184"/>
      <c r="P69" s="184"/>
      <c r="Q69" s="184"/>
      <c r="R69" s="184"/>
    </row>
    <row r="70" spans="2:18" ht="15.75" thickBot="1" x14ac:dyDescent="0.3">
      <c r="B70" s="1307"/>
      <c r="C70" s="1308"/>
      <c r="D70" s="1308"/>
      <c r="E70" s="1308"/>
      <c r="F70" s="1308"/>
      <c r="G70" s="1309"/>
      <c r="H70" s="17"/>
      <c r="I70" s="17"/>
      <c r="J70" s="17"/>
      <c r="K70" s="17"/>
      <c r="L70" s="184"/>
      <c r="M70" s="184"/>
      <c r="N70" s="184"/>
      <c r="O70" s="184"/>
      <c r="P70" s="184"/>
      <c r="Q70" s="184"/>
      <c r="R70" s="184"/>
    </row>
    <row r="71" spans="2:18" x14ac:dyDescent="0.25">
      <c r="B71" s="7"/>
      <c r="C71" s="79"/>
      <c r="D71" s="17"/>
      <c r="E71" s="17"/>
      <c r="F71" s="17"/>
      <c r="G71" s="17"/>
      <c r="H71" s="17"/>
      <c r="I71" s="17"/>
      <c r="J71" s="17"/>
      <c r="K71" s="17"/>
      <c r="L71" s="184"/>
      <c r="M71" s="184"/>
      <c r="N71" s="184"/>
      <c r="O71" s="184"/>
      <c r="P71" s="184"/>
      <c r="Q71" s="184"/>
      <c r="R71" s="184"/>
    </row>
    <row r="72" spans="2:18" ht="15.75" thickBot="1" x14ac:dyDescent="0.3">
      <c r="B72" s="17"/>
      <c r="C72" s="78"/>
      <c r="D72" s="17"/>
      <c r="E72" s="17"/>
      <c r="F72" s="17"/>
      <c r="G72" s="17"/>
      <c r="H72" s="17"/>
      <c r="I72" s="17"/>
      <c r="J72" s="17"/>
      <c r="K72" s="17"/>
      <c r="L72" s="184"/>
      <c r="M72" s="184"/>
      <c r="N72" s="184"/>
      <c r="O72" s="184"/>
      <c r="P72" s="184"/>
      <c r="Q72" s="184"/>
      <c r="R72" s="184"/>
    </row>
    <row r="73" spans="2:18" ht="24.75" thickBot="1" x14ac:dyDescent="0.3">
      <c r="B73" s="187" t="s">
        <v>526</v>
      </c>
      <c r="C73" s="83"/>
      <c r="D73" s="17"/>
      <c r="E73" s="17"/>
      <c r="F73" s="17"/>
      <c r="G73" s="17"/>
      <c r="H73" s="17"/>
      <c r="I73" s="17"/>
      <c r="J73" s="17"/>
      <c r="K73" s="17"/>
      <c r="L73" s="184"/>
      <c r="M73" s="184"/>
      <c r="N73" s="184"/>
      <c r="O73" s="184"/>
      <c r="P73" s="184"/>
      <c r="Q73" s="184"/>
      <c r="R73" s="184"/>
    </row>
    <row r="74" spans="2:18" ht="15.75" thickBot="1" x14ac:dyDescent="0.3">
      <c r="B74" s="27"/>
      <c r="C74" s="76"/>
      <c r="D74" s="17"/>
      <c r="E74" s="17"/>
      <c r="F74" s="17"/>
      <c r="G74" s="17"/>
      <c r="H74" s="17"/>
      <c r="I74" s="17"/>
      <c r="J74" s="17"/>
      <c r="K74" s="17"/>
      <c r="L74" s="184"/>
      <c r="M74" s="184"/>
      <c r="N74" s="184"/>
      <c r="O74" s="184"/>
      <c r="P74" s="184"/>
      <c r="Q74" s="184"/>
      <c r="R74" s="184"/>
    </row>
    <row r="75" spans="2:18" ht="60.75" thickBot="1" x14ac:dyDescent="0.3">
      <c r="B75" s="35" t="s">
        <v>527</v>
      </c>
      <c r="C75" s="19"/>
      <c r="D75" s="177" t="s">
        <v>1617</v>
      </c>
      <c r="E75" s="17"/>
      <c r="F75" s="17"/>
      <c r="G75" s="17"/>
      <c r="H75" s="17"/>
      <c r="I75" s="17"/>
      <c r="J75" s="17"/>
      <c r="K75" s="17"/>
      <c r="L75" s="184"/>
      <c r="M75" s="184"/>
      <c r="N75" s="184"/>
      <c r="O75" s="184"/>
      <c r="P75" s="184"/>
      <c r="Q75" s="184"/>
      <c r="R75" s="184"/>
    </row>
    <row r="76" spans="2:18" x14ac:dyDescent="0.25">
      <c r="B76" s="1340" t="s">
        <v>529</v>
      </c>
      <c r="C76" s="80"/>
      <c r="D76" s="173" t="s">
        <v>530</v>
      </c>
      <c r="E76" s="17"/>
      <c r="F76" s="17"/>
      <c r="G76" s="17"/>
      <c r="H76" s="17"/>
      <c r="I76" s="17"/>
      <c r="J76" s="17"/>
      <c r="K76" s="17"/>
      <c r="L76" s="184"/>
      <c r="M76" s="184"/>
      <c r="N76" s="184"/>
      <c r="O76" s="184"/>
      <c r="P76" s="184"/>
      <c r="Q76" s="184"/>
      <c r="R76" s="184"/>
    </row>
    <row r="77" spans="2:18" ht="84" x14ac:dyDescent="0.25">
      <c r="B77" s="1341"/>
      <c r="C77" s="80"/>
      <c r="D77" s="174" t="s">
        <v>1618</v>
      </c>
      <c r="E77" s="17"/>
      <c r="F77" s="17"/>
      <c r="G77" s="17"/>
      <c r="H77" s="17"/>
      <c r="I77" s="17"/>
      <c r="J77" s="17"/>
      <c r="K77" s="17"/>
      <c r="L77" s="184"/>
      <c r="M77" s="184"/>
      <c r="N77" s="184"/>
      <c r="O77" s="184"/>
      <c r="P77" s="184"/>
      <c r="Q77" s="184"/>
      <c r="R77" s="184"/>
    </row>
    <row r="78" spans="2:18" x14ac:dyDescent="0.25">
      <c r="B78" s="1341"/>
      <c r="C78" s="80"/>
      <c r="D78" s="173" t="s">
        <v>533</v>
      </c>
      <c r="E78" s="17"/>
      <c r="F78" s="17"/>
      <c r="G78" s="17"/>
      <c r="H78" s="17"/>
      <c r="I78" s="17"/>
      <c r="J78" s="17"/>
      <c r="K78" s="17"/>
      <c r="L78" s="184"/>
      <c r="M78" s="184"/>
      <c r="N78" s="184"/>
      <c r="O78" s="184"/>
      <c r="P78" s="184"/>
      <c r="Q78" s="184"/>
      <c r="R78" s="184"/>
    </row>
    <row r="79" spans="2:18" x14ac:dyDescent="0.25">
      <c r="B79" s="1341"/>
      <c r="C79" s="80"/>
      <c r="D79" s="174" t="s">
        <v>1619</v>
      </c>
      <c r="E79" s="17"/>
      <c r="F79" s="17"/>
      <c r="G79" s="17"/>
      <c r="H79" s="17"/>
      <c r="I79" s="17"/>
      <c r="J79" s="17"/>
      <c r="K79" s="17"/>
      <c r="L79" s="184"/>
      <c r="M79" s="184"/>
      <c r="N79" s="184"/>
      <c r="O79" s="184"/>
      <c r="P79" s="184"/>
      <c r="Q79" s="184"/>
      <c r="R79" s="184"/>
    </row>
    <row r="80" spans="2:18" x14ac:dyDescent="0.25">
      <c r="B80" s="1341"/>
      <c r="C80" s="80"/>
      <c r="D80" s="174" t="s">
        <v>535</v>
      </c>
      <c r="E80" s="17"/>
      <c r="F80" s="17"/>
      <c r="G80" s="17"/>
      <c r="H80" s="17"/>
      <c r="I80" s="17"/>
      <c r="J80" s="17"/>
      <c r="K80" s="17"/>
      <c r="L80" s="184"/>
      <c r="M80" s="184"/>
      <c r="N80" s="184"/>
      <c r="O80" s="184"/>
      <c r="P80" s="184"/>
      <c r="Q80" s="184"/>
      <c r="R80" s="184"/>
    </row>
    <row r="81" spans="2:18" x14ac:dyDescent="0.25">
      <c r="B81" s="1341"/>
      <c r="C81" s="80"/>
      <c r="D81" s="173" t="s">
        <v>758</v>
      </c>
      <c r="E81" s="17"/>
      <c r="F81" s="17"/>
      <c r="G81" s="17"/>
      <c r="H81" s="17"/>
      <c r="I81" s="17"/>
      <c r="J81" s="17"/>
      <c r="K81" s="17"/>
      <c r="L81" s="184"/>
      <c r="M81" s="184"/>
      <c r="N81" s="184"/>
      <c r="O81" s="184"/>
      <c r="P81" s="184"/>
      <c r="Q81" s="184"/>
      <c r="R81" s="184"/>
    </row>
    <row r="82" spans="2:18" ht="15.75" thickBot="1" x14ac:dyDescent="0.3">
      <c r="B82" s="1342"/>
      <c r="C82" s="8"/>
      <c r="D82" s="178" t="s">
        <v>1620</v>
      </c>
      <c r="E82" s="17"/>
      <c r="F82" s="17"/>
      <c r="G82" s="17"/>
      <c r="H82" s="17"/>
      <c r="I82" s="17"/>
      <c r="J82" s="17"/>
      <c r="K82" s="17"/>
      <c r="L82" s="184"/>
      <c r="M82" s="184"/>
      <c r="N82" s="184"/>
      <c r="O82" s="184"/>
      <c r="P82" s="184"/>
      <c r="Q82" s="184"/>
      <c r="R82" s="184"/>
    </row>
    <row r="83" spans="2:18" x14ac:dyDescent="0.25">
      <c r="B83" s="1340" t="s">
        <v>542</v>
      </c>
      <c r="C83" s="188"/>
      <c r="D83" s="1340"/>
      <c r="E83" s="17"/>
      <c r="F83" s="17"/>
      <c r="G83" s="17"/>
      <c r="H83" s="17"/>
      <c r="I83" s="17"/>
      <c r="J83" s="17"/>
      <c r="K83" s="17"/>
      <c r="L83" s="184"/>
      <c r="M83" s="184"/>
      <c r="N83" s="184"/>
      <c r="O83" s="184"/>
      <c r="P83" s="184"/>
      <c r="Q83" s="184"/>
      <c r="R83" s="184"/>
    </row>
    <row r="84" spans="2:18" ht="15.75" thickBot="1" x14ac:dyDescent="0.3">
      <c r="B84" s="1342"/>
      <c r="C84" s="77"/>
      <c r="D84" s="1342"/>
      <c r="E84" s="17"/>
      <c r="F84" s="17"/>
      <c r="G84" s="17"/>
      <c r="H84" s="17"/>
      <c r="I84" s="17"/>
      <c r="J84" s="17"/>
      <c r="K84" s="17"/>
      <c r="L84" s="184"/>
      <c r="M84" s="184"/>
      <c r="N84" s="184"/>
      <c r="O84" s="184"/>
      <c r="P84" s="184"/>
      <c r="Q84" s="184"/>
      <c r="R84" s="184"/>
    </row>
    <row r="85" spans="2:18" ht="96" x14ac:dyDescent="0.25">
      <c r="B85" s="1340" t="s">
        <v>543</v>
      </c>
      <c r="C85" s="80"/>
      <c r="D85" s="174" t="s">
        <v>1621</v>
      </c>
      <c r="E85" s="17"/>
      <c r="F85" s="17"/>
      <c r="G85" s="17"/>
      <c r="H85" s="17"/>
      <c r="I85" s="17"/>
      <c r="J85" s="17"/>
      <c r="K85" s="17"/>
      <c r="L85" s="184"/>
      <c r="M85" s="184"/>
      <c r="N85" s="184"/>
      <c r="O85" s="184"/>
      <c r="P85" s="184"/>
      <c r="Q85" s="184"/>
      <c r="R85" s="184"/>
    </row>
    <row r="86" spans="2:18" ht="204" x14ac:dyDescent="0.25">
      <c r="B86" s="1341"/>
      <c r="C86" s="80"/>
      <c r="D86" s="174" t="s">
        <v>1622</v>
      </c>
      <c r="E86" s="17"/>
      <c r="F86" s="17"/>
      <c r="G86" s="17"/>
      <c r="H86" s="17"/>
      <c r="I86" s="17"/>
      <c r="J86" s="17"/>
      <c r="K86" s="17"/>
      <c r="L86" s="184"/>
      <c r="M86" s="184"/>
      <c r="N86" s="184"/>
      <c r="O86" s="184"/>
      <c r="P86" s="184"/>
      <c r="Q86" s="184"/>
      <c r="R86" s="184"/>
    </row>
    <row r="87" spans="2:18" ht="228" x14ac:dyDescent="0.25">
      <c r="B87" s="1341"/>
      <c r="C87" s="80"/>
      <c r="D87" s="174" t="s">
        <v>1623</v>
      </c>
      <c r="E87" s="17"/>
      <c r="F87" s="17"/>
      <c r="G87" s="17"/>
      <c r="H87" s="17"/>
      <c r="I87" s="17"/>
      <c r="J87" s="17"/>
      <c r="K87" s="17"/>
    </row>
    <row r="88" spans="2:18" ht="96" x14ac:dyDescent="0.25">
      <c r="B88" s="1341"/>
      <c r="C88" s="80"/>
      <c r="D88" s="174" t="s">
        <v>1624</v>
      </c>
      <c r="E88" s="17"/>
      <c r="F88" s="17"/>
      <c r="G88" s="17"/>
      <c r="H88" s="17"/>
      <c r="I88" s="17"/>
      <c r="J88" s="17"/>
      <c r="K88" s="17"/>
    </row>
    <row r="89" spans="2:18" ht="36" x14ac:dyDescent="0.25">
      <c r="B89" s="1341"/>
      <c r="C89" s="80"/>
      <c r="D89" s="174" t="s">
        <v>1625</v>
      </c>
      <c r="E89" s="17"/>
      <c r="F89" s="17"/>
      <c r="G89" s="17"/>
      <c r="H89" s="17"/>
      <c r="I89" s="17"/>
      <c r="J89" s="17"/>
      <c r="K89" s="17"/>
    </row>
    <row r="90" spans="2:18" ht="36" x14ac:dyDescent="0.25">
      <c r="B90" s="1341"/>
      <c r="C90" s="80"/>
      <c r="D90" s="174" t="s">
        <v>1626</v>
      </c>
      <c r="E90" s="17"/>
      <c r="F90" s="17"/>
      <c r="G90" s="17"/>
      <c r="H90" s="17"/>
      <c r="I90" s="17"/>
      <c r="J90" s="17"/>
      <c r="K90" s="17"/>
    </row>
    <row r="91" spans="2:18" ht="36" x14ac:dyDescent="0.25">
      <c r="B91" s="1341"/>
      <c r="C91" s="80"/>
      <c r="D91" s="174" t="s">
        <v>1627</v>
      </c>
      <c r="E91" s="17"/>
      <c r="F91" s="17"/>
      <c r="G91" s="17"/>
      <c r="H91" s="17"/>
      <c r="I91" s="17"/>
      <c r="J91" s="17"/>
      <c r="K91" s="17"/>
    </row>
    <row r="92" spans="2:18" ht="24" x14ac:dyDescent="0.25">
      <c r="B92" s="1341"/>
      <c r="C92" s="80"/>
      <c r="D92" s="174" t="s">
        <v>1628</v>
      </c>
      <c r="E92" s="17"/>
      <c r="F92" s="17"/>
      <c r="G92" s="17"/>
      <c r="H92" s="17"/>
      <c r="I92" s="17"/>
      <c r="J92" s="17"/>
      <c r="K92" s="17"/>
    </row>
    <row r="93" spans="2:18" ht="36" x14ac:dyDescent="0.25">
      <c r="B93" s="1341"/>
      <c r="C93" s="80"/>
      <c r="D93" s="174" t="s">
        <v>1629</v>
      </c>
      <c r="E93" s="17"/>
      <c r="F93" s="17"/>
      <c r="G93" s="17"/>
      <c r="H93" s="17"/>
      <c r="I93" s="17"/>
      <c r="J93" s="17"/>
      <c r="K93" s="17"/>
    </row>
    <row r="94" spans="2:18" ht="36" x14ac:dyDescent="0.25">
      <c r="B94" s="1341"/>
      <c r="C94" s="80"/>
      <c r="D94" s="174" t="s">
        <v>1630</v>
      </c>
      <c r="E94" s="17"/>
      <c r="F94" s="17"/>
      <c r="G94" s="17"/>
      <c r="H94" s="17"/>
      <c r="I94" s="17"/>
      <c r="J94" s="17"/>
      <c r="K94" s="17"/>
    </row>
    <row r="95" spans="2:18" ht="72.75" thickBot="1" x14ac:dyDescent="0.3">
      <c r="B95" s="1342"/>
      <c r="C95" s="8"/>
      <c r="D95" s="178" t="s">
        <v>1631</v>
      </c>
      <c r="E95" s="17"/>
      <c r="F95" s="17"/>
      <c r="G95" s="17"/>
      <c r="H95" s="17"/>
      <c r="I95" s="17"/>
      <c r="J95" s="17"/>
      <c r="K95" s="17"/>
    </row>
    <row r="96" spans="2:18" ht="24" x14ac:dyDescent="0.25">
      <c r="B96" s="1340" t="s">
        <v>560</v>
      </c>
      <c r="C96" s="80"/>
      <c r="D96" s="173" t="s">
        <v>1632</v>
      </c>
      <c r="E96" s="17"/>
      <c r="F96" s="17"/>
      <c r="G96" s="17"/>
      <c r="H96" s="17"/>
      <c r="I96" s="17"/>
      <c r="J96" s="17"/>
      <c r="K96" s="17"/>
    </row>
    <row r="97" spans="2:11" x14ac:dyDescent="0.25">
      <c r="B97" s="1341"/>
      <c r="C97" s="80"/>
      <c r="D97" s="175"/>
      <c r="E97" s="17"/>
      <c r="F97" s="17"/>
      <c r="G97" s="17"/>
      <c r="H97" s="17"/>
      <c r="I97" s="17"/>
      <c r="J97" s="17"/>
      <c r="K97" s="17"/>
    </row>
    <row r="98" spans="2:11" x14ac:dyDescent="0.25">
      <c r="B98" s="1341"/>
      <c r="C98" s="80"/>
      <c r="D98" s="174" t="s">
        <v>561</v>
      </c>
      <c r="E98" s="17"/>
      <c r="F98" s="17"/>
      <c r="G98" s="17"/>
      <c r="H98" s="17"/>
      <c r="I98" s="17"/>
      <c r="J98" s="17"/>
      <c r="K98" s="17"/>
    </row>
    <row r="99" spans="2:11" ht="25.5" x14ac:dyDescent="0.25">
      <c r="B99" s="1341"/>
      <c r="C99" s="80"/>
      <c r="D99" s="174" t="s">
        <v>1633</v>
      </c>
      <c r="E99" s="17"/>
      <c r="F99" s="17"/>
      <c r="G99" s="17"/>
      <c r="H99" s="17"/>
      <c r="I99" s="17"/>
      <c r="J99" s="17"/>
      <c r="K99" s="17"/>
    </row>
    <row r="100" spans="2:11" ht="37.5" x14ac:dyDescent="0.25">
      <c r="B100" s="1341"/>
      <c r="C100" s="80"/>
      <c r="D100" s="174" t="s">
        <v>1634</v>
      </c>
      <c r="E100" s="17"/>
      <c r="F100" s="17"/>
      <c r="G100" s="17"/>
      <c r="H100" s="17"/>
      <c r="I100" s="17"/>
      <c r="J100" s="17"/>
      <c r="K100" s="17"/>
    </row>
    <row r="101" spans="2:11" ht="37.5" x14ac:dyDescent="0.25">
      <c r="B101" s="1341"/>
      <c r="C101" s="80"/>
      <c r="D101" s="174" t="s">
        <v>1635</v>
      </c>
      <c r="E101" s="17"/>
      <c r="F101" s="17"/>
      <c r="G101" s="17"/>
      <c r="H101" s="17"/>
      <c r="I101" s="17"/>
      <c r="J101" s="17"/>
      <c r="K101" s="17"/>
    </row>
    <row r="102" spans="2:11" ht="37.5" x14ac:dyDescent="0.25">
      <c r="B102" s="1341"/>
      <c r="C102" s="80"/>
      <c r="D102" s="174" t="s">
        <v>1636</v>
      </c>
      <c r="E102" s="17"/>
      <c r="F102" s="17"/>
      <c r="G102" s="17"/>
      <c r="H102" s="17"/>
      <c r="I102" s="17"/>
      <c r="J102" s="17"/>
      <c r="K102" s="17"/>
    </row>
    <row r="103" spans="2:11" x14ac:dyDescent="0.25">
      <c r="B103" s="1341"/>
      <c r="C103" s="80"/>
      <c r="D103" s="174" t="s">
        <v>1637</v>
      </c>
      <c r="E103" s="17"/>
      <c r="F103" s="17"/>
      <c r="G103" s="17"/>
      <c r="H103" s="17"/>
      <c r="I103" s="17"/>
      <c r="J103" s="17"/>
      <c r="K103" s="17"/>
    </row>
    <row r="104" spans="2:11" x14ac:dyDescent="0.25">
      <c r="B104" s="1341"/>
      <c r="C104" s="80"/>
      <c r="D104" s="174" t="s">
        <v>1638</v>
      </c>
      <c r="E104" s="17"/>
      <c r="F104" s="17"/>
      <c r="G104" s="17"/>
      <c r="H104" s="17"/>
      <c r="I104" s="17"/>
      <c r="J104" s="17"/>
      <c r="K104" s="17"/>
    </row>
    <row r="105" spans="2:11" x14ac:dyDescent="0.25">
      <c r="B105" s="1341"/>
      <c r="C105" s="80"/>
      <c r="D105" s="174" t="s">
        <v>1639</v>
      </c>
      <c r="E105" s="17"/>
      <c r="F105" s="17"/>
      <c r="G105" s="17"/>
      <c r="H105" s="17"/>
      <c r="I105" s="17"/>
      <c r="J105" s="17"/>
      <c r="K105" s="17"/>
    </row>
    <row r="106" spans="2:11" x14ac:dyDescent="0.25">
      <c r="B106" s="1341"/>
      <c r="C106" s="80"/>
      <c r="D106" s="174" t="s">
        <v>1320</v>
      </c>
      <c r="E106" s="17"/>
      <c r="F106" s="17"/>
      <c r="G106" s="17"/>
      <c r="H106" s="17"/>
      <c r="I106" s="17"/>
      <c r="J106" s="17"/>
      <c r="K106" s="17"/>
    </row>
    <row r="107" spans="2:11" ht="84" x14ac:dyDescent="0.25">
      <c r="B107" s="1341"/>
      <c r="C107" s="80"/>
      <c r="D107" s="189" t="s">
        <v>728</v>
      </c>
      <c r="E107" s="17"/>
      <c r="F107" s="17"/>
      <c r="G107" s="17"/>
      <c r="H107" s="17"/>
      <c r="I107" s="17"/>
      <c r="J107" s="17"/>
      <c r="K107" s="17"/>
    </row>
    <row r="108" spans="2:11" x14ac:dyDescent="0.25">
      <c r="B108" s="1341"/>
      <c r="C108" s="80"/>
      <c r="D108" s="174" t="s">
        <v>702</v>
      </c>
      <c r="E108" s="17"/>
      <c r="F108" s="17"/>
      <c r="G108" s="17"/>
      <c r="H108" s="17"/>
      <c r="I108" s="17"/>
      <c r="J108" s="17"/>
      <c r="K108" s="17"/>
    </row>
    <row r="109" spans="2:11" ht="24" x14ac:dyDescent="0.25">
      <c r="B109" s="1341"/>
      <c r="C109" s="80"/>
      <c r="D109" s="173" t="s">
        <v>1640</v>
      </c>
      <c r="E109" s="17"/>
      <c r="F109" s="17"/>
      <c r="G109" s="17"/>
      <c r="H109" s="17"/>
      <c r="I109" s="17"/>
      <c r="J109" s="17"/>
      <c r="K109" s="17"/>
    </row>
    <row r="110" spans="2:11" x14ac:dyDescent="0.25">
      <c r="B110" s="1341"/>
      <c r="C110" s="80"/>
      <c r="D110" s="175"/>
      <c r="E110" s="17"/>
      <c r="F110" s="17"/>
      <c r="G110" s="17"/>
      <c r="H110" s="17"/>
      <c r="I110" s="17"/>
      <c r="J110" s="17"/>
      <c r="K110" s="17"/>
    </row>
    <row r="111" spans="2:11" x14ac:dyDescent="0.25">
      <c r="B111" s="1341"/>
      <c r="C111" s="80"/>
      <c r="D111" s="174" t="s">
        <v>561</v>
      </c>
      <c r="E111" s="17"/>
      <c r="F111" s="17"/>
      <c r="G111" s="17"/>
      <c r="H111" s="17"/>
      <c r="I111" s="17"/>
      <c r="J111" s="17"/>
      <c r="K111" s="17"/>
    </row>
    <row r="112" spans="2:11" ht="37.5" x14ac:dyDescent="0.25">
      <c r="B112" s="1341"/>
      <c r="C112" s="80"/>
      <c r="D112" s="174" t="s">
        <v>1641</v>
      </c>
      <c r="E112" s="17"/>
      <c r="F112" s="17"/>
      <c r="G112" s="17"/>
      <c r="H112" s="17"/>
      <c r="I112" s="17"/>
      <c r="J112" s="17"/>
      <c r="K112" s="17"/>
    </row>
    <row r="113" spans="2:11" ht="37.5" x14ac:dyDescent="0.25">
      <c r="B113" s="1341"/>
      <c r="C113" s="80"/>
      <c r="D113" s="174" t="s">
        <v>1642</v>
      </c>
      <c r="E113" s="17"/>
      <c r="F113" s="17"/>
      <c r="G113" s="17"/>
      <c r="H113" s="17"/>
      <c r="I113" s="17"/>
      <c r="J113" s="17"/>
      <c r="K113" s="17"/>
    </row>
    <row r="114" spans="2:11" ht="38.25" thickBot="1" x14ac:dyDescent="0.3">
      <c r="B114" s="1342"/>
      <c r="C114" s="8"/>
      <c r="D114" s="178" t="s">
        <v>1643</v>
      </c>
      <c r="E114" s="17"/>
      <c r="F114" s="17"/>
      <c r="G114" s="17"/>
      <c r="H114" s="17"/>
      <c r="I114" s="17"/>
      <c r="J114" s="17"/>
      <c r="K114" s="17"/>
    </row>
    <row r="115" spans="2:11" x14ac:dyDescent="0.25">
      <c r="B115" s="17"/>
      <c r="C115" s="78"/>
      <c r="D115" s="17"/>
      <c r="E115" s="17"/>
      <c r="F115" s="17"/>
      <c r="G115" s="17"/>
      <c r="H115" s="17"/>
      <c r="I115" s="17"/>
      <c r="J115" s="17"/>
      <c r="K115" s="17"/>
    </row>
    <row r="116" spans="2:11" s="184" customFormat="1" x14ac:dyDescent="0.25">
      <c r="C116" s="78"/>
    </row>
    <row r="117" spans="2:11" s="184" customFormat="1" x14ac:dyDescent="0.25">
      <c r="C117" s="78"/>
    </row>
    <row r="118" spans="2:11" s="184" customFormat="1" x14ac:dyDescent="0.25">
      <c r="C118" s="78"/>
    </row>
    <row r="119" spans="2:11" s="184" customFormat="1" x14ac:dyDescent="0.25">
      <c r="C119" s="78"/>
    </row>
    <row r="120" spans="2:11" s="184" customFormat="1" x14ac:dyDescent="0.25">
      <c r="C120" s="78"/>
    </row>
    <row r="121" spans="2:11" s="184" customFormat="1" x14ac:dyDescent="0.25">
      <c r="C121" s="78"/>
    </row>
    <row r="122" spans="2:11" s="184" customFormat="1" x14ac:dyDescent="0.25">
      <c r="C122" s="78"/>
    </row>
    <row r="123" spans="2:11" s="184" customFormat="1" x14ac:dyDescent="0.25">
      <c r="C123" s="78"/>
    </row>
    <row r="124" spans="2:11" s="184" customFormat="1" x14ac:dyDescent="0.25">
      <c r="C124" s="78"/>
    </row>
  </sheetData>
  <sheetProtection formatCells="0" formatRows="0" insertColumns="0" insertRows="0" deleteColumns="0" deleteRows="0"/>
  <mergeCells count="38">
    <mergeCell ref="D21:K21"/>
    <mergeCell ref="D22:D23"/>
    <mergeCell ref="E22:F22"/>
    <mergeCell ref="G22:J22"/>
    <mergeCell ref="C22:C23"/>
    <mergeCell ref="B76:B82"/>
    <mergeCell ref="B83:B84"/>
    <mergeCell ref="D83:D84"/>
    <mergeCell ref="C33:C35"/>
    <mergeCell ref="D33:D35"/>
    <mergeCell ref="B56:B62"/>
    <mergeCell ref="B55:E55"/>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10:D10"/>
    <mergeCell ref="F10:S10"/>
    <mergeCell ref="F11:S11"/>
    <mergeCell ref="E12:R12"/>
    <mergeCell ref="E13:R13"/>
    <mergeCell ref="A1:P1"/>
    <mergeCell ref="A2:P2"/>
    <mergeCell ref="A3:P3"/>
    <mergeCell ref="A4:D4"/>
    <mergeCell ref="A5:P5"/>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G24:J29 E18:H19">
      <formula1>0</formula1>
    </dataValidation>
    <dataValidation type="decimal" allowBlank="1" showInputMessage="1" showErrorMessage="1" errorTitle="ERROR" error="Escriba un valor entre 0% y 100%" sqref="E24:F29 D36:D41">
      <formula1>0</formula1>
      <formula2>1</formula2>
    </dataValidation>
    <dataValidation allowBlank="1" showInputMessage="1" showErrorMessage="1" sqref="D42 E36:G42 G30:J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1" r:id="rId1"/>
  </hyperlinks>
  <pageMargins left="0.25" right="0.25" top="0.75" bottom="0.75" header="0.3" footer="0.3"/>
  <pageSetup paperSize="178" orientation="landscape" horizontalDpi="1200" verticalDpi="12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C28"/>
  <sheetViews>
    <sheetView showGridLines="0" zoomScale="98" zoomScaleNormal="98" workbookViewId="0">
      <selection activeCell="A11" sqref="A11"/>
    </sheetView>
  </sheetViews>
  <sheetFormatPr baseColWidth="10" defaultColWidth="10.7109375" defaultRowHeight="15" x14ac:dyDescent="0.25"/>
  <cols>
    <col min="1" max="1" width="8.140625" bestFit="1" customWidth="1"/>
    <col min="2" max="2" width="12.85546875" bestFit="1" customWidth="1"/>
    <col min="3" max="3" width="68.85546875" customWidth="1"/>
  </cols>
  <sheetData>
    <row r="1" spans="1:3" x14ac:dyDescent="0.25">
      <c r="A1" s="370" t="s">
        <v>465</v>
      </c>
    </row>
    <row r="3" spans="1:3" x14ac:dyDescent="0.25">
      <c r="B3" s="171" t="s">
        <v>1644</v>
      </c>
    </row>
    <row r="5" spans="1:3" x14ac:dyDescent="0.25">
      <c r="B5" s="129"/>
      <c r="C5" s="170"/>
    </row>
    <row r="6" spans="1:3" x14ac:dyDescent="0.25">
      <c r="A6" s="156" t="s">
        <v>1645</v>
      </c>
      <c r="B6" s="156" t="s">
        <v>425</v>
      </c>
      <c r="C6" s="156" t="s">
        <v>1646</v>
      </c>
    </row>
    <row r="7" spans="1:3" x14ac:dyDescent="0.25">
      <c r="A7" s="368"/>
      <c r="B7" s="368"/>
      <c r="C7" s="369"/>
    </row>
    <row r="8" spans="1:3" x14ac:dyDescent="0.25">
      <c r="A8" s="368"/>
      <c r="B8" s="368"/>
      <c r="C8" s="369"/>
    </row>
    <row r="9" spans="1:3" x14ac:dyDescent="0.25">
      <c r="A9" s="368"/>
      <c r="B9" s="368"/>
      <c r="C9" s="369"/>
    </row>
    <row r="10" spans="1:3" x14ac:dyDescent="0.25">
      <c r="A10" s="368"/>
      <c r="B10" s="368"/>
      <c r="C10" s="369"/>
    </row>
    <row r="11" spans="1:3" x14ac:dyDescent="0.25">
      <c r="A11" s="368"/>
      <c r="B11" s="368"/>
      <c r="C11" s="369"/>
    </row>
    <row r="12" spans="1:3" x14ac:dyDescent="0.25">
      <c r="A12" s="368"/>
      <c r="B12" s="368"/>
      <c r="C12" s="369"/>
    </row>
    <row r="13" spans="1:3" x14ac:dyDescent="0.25">
      <c r="A13" s="368"/>
      <c r="B13" s="368"/>
      <c r="C13" s="369"/>
    </row>
    <row r="14" spans="1:3" x14ac:dyDescent="0.25">
      <c r="A14" s="368"/>
      <c r="B14" s="368"/>
      <c r="C14" s="369"/>
    </row>
    <row r="15" spans="1:3" x14ac:dyDescent="0.25">
      <c r="A15" s="368"/>
      <c r="B15" s="368"/>
      <c r="C15" s="369"/>
    </row>
    <row r="16" spans="1:3" x14ac:dyDescent="0.25">
      <c r="A16" s="368"/>
      <c r="B16" s="368"/>
      <c r="C16" s="369"/>
    </row>
    <row r="17" spans="1:3" x14ac:dyDescent="0.25">
      <c r="A17" s="368"/>
      <c r="B17" s="368"/>
      <c r="C17" s="369"/>
    </row>
    <row r="18" spans="1:3" x14ac:dyDescent="0.25">
      <c r="A18" s="368"/>
      <c r="B18" s="368"/>
      <c r="C18" s="369"/>
    </row>
    <row r="19" spans="1:3" x14ac:dyDescent="0.25">
      <c r="A19" s="368"/>
      <c r="B19" s="368"/>
      <c r="C19" s="369"/>
    </row>
    <row r="20" spans="1:3" x14ac:dyDescent="0.25">
      <c r="A20" s="368"/>
      <c r="B20" s="368"/>
      <c r="C20" s="369"/>
    </row>
    <row r="21" spans="1:3" x14ac:dyDescent="0.25">
      <c r="A21" s="368"/>
      <c r="B21" s="368"/>
      <c r="C21" s="369"/>
    </row>
    <row r="22" spans="1:3" x14ac:dyDescent="0.25">
      <c r="A22" s="368"/>
      <c r="B22" s="368"/>
      <c r="C22" s="369"/>
    </row>
    <row r="23" spans="1:3" x14ac:dyDescent="0.25">
      <c r="A23" s="368"/>
      <c r="B23" s="368"/>
      <c r="C23" s="369"/>
    </row>
    <row r="24" spans="1:3" x14ac:dyDescent="0.25">
      <c r="A24" s="368"/>
      <c r="B24" s="368"/>
      <c r="C24" s="369"/>
    </row>
    <row r="25" spans="1:3" x14ac:dyDescent="0.25">
      <c r="A25" s="368"/>
      <c r="B25" s="368"/>
      <c r="C25" s="369"/>
    </row>
    <row r="26" spans="1:3" x14ac:dyDescent="0.25">
      <c r="A26" s="368"/>
      <c r="B26" s="368"/>
      <c r="C26" s="369"/>
    </row>
    <row r="27" spans="1:3" x14ac:dyDescent="0.25">
      <c r="A27" s="368"/>
      <c r="B27" s="368"/>
      <c r="C27" s="369"/>
    </row>
    <row r="28" spans="1:3" x14ac:dyDescent="0.25">
      <c r="A28" s="368"/>
      <c r="B28" s="368"/>
      <c r="C28" s="369"/>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42"/>
  <sheetViews>
    <sheetView topLeftCell="A16" workbookViewId="0">
      <selection activeCell="B3" sqref="B3"/>
    </sheetView>
  </sheetViews>
  <sheetFormatPr baseColWidth="10" defaultColWidth="10.7109375" defaultRowHeight="15" x14ac:dyDescent="0.25"/>
  <cols>
    <col min="1" max="1" width="3.42578125" bestFit="1" customWidth="1"/>
    <col min="2" max="2" width="42.85546875" customWidth="1"/>
    <col min="3" max="3" width="1" customWidth="1"/>
    <col min="6" max="6" width="11.140625" customWidth="1"/>
    <col min="9" max="9" width="11.42578125"/>
  </cols>
  <sheetData>
    <row r="1" spans="1:9" x14ac:dyDescent="0.25">
      <c r="A1" s="351" t="s">
        <v>465</v>
      </c>
    </row>
    <row r="2" spans="1:9" x14ac:dyDescent="0.25">
      <c r="B2" t="s">
        <v>1647</v>
      </c>
    </row>
    <row r="3" spans="1:9" x14ac:dyDescent="0.25">
      <c r="C3" t="s">
        <v>431</v>
      </c>
    </row>
    <row r="5" spans="1:9" x14ac:dyDescent="0.25">
      <c r="A5" s="193" t="s">
        <v>432</v>
      </c>
      <c r="B5" s="193" t="s">
        <v>111</v>
      </c>
      <c r="C5" t="s">
        <v>431</v>
      </c>
      <c r="D5" s="308">
        <f>IF(SUM('1POMCAS'!E97:E99)=1,SUM('1POMCAS'!E97:E99),"ERROR: LA SUMA DE LA COLUMNA DEBE SER 100%")</f>
        <v>1</v>
      </c>
      <c r="E5" s="309">
        <f ca="1">IF(+'1POMCAS'!G97*'1POMCAS'!$E97+'1POMCAS'!G98*'1POMCAS'!$E98+'1POMCAS'!G99*'1POMCAS'!$E99=0,"N.A.",'1POMCAS'!G97*'1POMCAS'!$E97+'1POMCAS'!G98*'1POMCAS'!$E98+'1POMCAS'!G99*'1POMCAS'!$E99)</f>
        <v>1</v>
      </c>
      <c r="F5" s="309">
        <f ca="1">IF(+'1POMCAS'!H97*'1POMCAS'!$E97+'1POMCAS'!H98*'1POMCAS'!$E98+'1POMCAS'!H99*'1POMCAS'!$E99=0,"N.A.",'1POMCAS'!H97*'1POMCAS'!$E97+'1POMCAS'!H98*'1POMCAS'!$E98+'1POMCAS'!H99*'1POMCAS'!$E99)</f>
        <v>1</v>
      </c>
      <c r="G5" s="309" t="str">
        <f ca="1">IF(+'1POMCAS'!I97*'1POMCAS'!$E97+'1POMCAS'!I98*'1POMCAS'!$E98+'1POMCAS'!I99*'1POMCAS'!$E99=0,"N.A.",'1POMCAS'!I97*'1POMCAS'!$E97+'1POMCAS'!I98*'1POMCAS'!$E98+'1POMCAS'!I99*'1POMCAS'!$E99)</f>
        <v>N.A.</v>
      </c>
      <c r="H5" s="309" t="str">
        <f ca="1">IF(+'1POMCAS'!J97*'1POMCAS'!$E97+'1POMCAS'!J98*'1POMCAS'!$E98+'1POMCAS'!J99*'1POMCAS'!$E99=0,"N.A.",'1POMCAS'!J97*'1POMCAS'!$E97+'1POMCAS'!J98*'1POMCAS'!$E98+'1POMCAS'!J99*'1POMCAS'!$E99)</f>
        <v>N.A.</v>
      </c>
      <c r="I5" s="309"/>
    </row>
    <row r="6" spans="1:9" x14ac:dyDescent="0.25">
      <c r="A6" s="193" t="s">
        <v>433</v>
      </c>
      <c r="B6" s="193" t="s">
        <v>113</v>
      </c>
      <c r="C6" t="s">
        <v>431</v>
      </c>
      <c r="D6" s="310"/>
      <c r="E6" s="310"/>
      <c r="F6" s="310"/>
      <c r="G6" s="310"/>
      <c r="H6" s="310"/>
      <c r="I6" s="310"/>
    </row>
    <row r="7" spans="1:9" x14ac:dyDescent="0.25">
      <c r="A7" s="193" t="s">
        <v>434</v>
      </c>
      <c r="B7" s="193" t="s">
        <v>115</v>
      </c>
      <c r="C7" t="s">
        <v>431</v>
      </c>
      <c r="D7" s="310"/>
      <c r="E7" s="310"/>
      <c r="F7" s="310"/>
      <c r="G7" s="310"/>
      <c r="H7" s="310"/>
      <c r="I7" s="310"/>
    </row>
    <row r="8" spans="1:9" x14ac:dyDescent="0.25">
      <c r="A8" s="193" t="s">
        <v>435</v>
      </c>
      <c r="B8" s="193" t="s">
        <v>117</v>
      </c>
      <c r="C8" t="s">
        <v>431</v>
      </c>
      <c r="D8" s="310"/>
      <c r="E8" s="310"/>
      <c r="F8" s="310"/>
      <c r="G8" s="310"/>
      <c r="H8" s="310"/>
      <c r="I8" s="310"/>
    </row>
    <row r="9" spans="1:9" x14ac:dyDescent="0.25">
      <c r="A9" s="193" t="s">
        <v>436</v>
      </c>
      <c r="B9" s="193" t="s">
        <v>119</v>
      </c>
      <c r="C9" t="s">
        <v>431</v>
      </c>
      <c r="D9" s="310"/>
      <c r="E9" s="310"/>
      <c r="F9" s="310"/>
      <c r="G9" s="310"/>
      <c r="H9" s="310"/>
      <c r="I9" s="310"/>
    </row>
    <row r="10" spans="1:9" x14ac:dyDescent="0.25">
      <c r="A10" s="193" t="s">
        <v>437</v>
      </c>
      <c r="B10" s="193" t="s">
        <v>121</v>
      </c>
      <c r="C10" t="s">
        <v>431</v>
      </c>
      <c r="D10" s="310"/>
      <c r="E10" s="310"/>
      <c r="F10" s="310"/>
      <c r="G10" s="310"/>
      <c r="H10" s="310"/>
      <c r="I10" s="310"/>
    </row>
    <row r="11" spans="1:9" x14ac:dyDescent="0.25">
      <c r="A11" s="193" t="s">
        <v>438</v>
      </c>
      <c r="B11" s="193" t="s">
        <v>123</v>
      </c>
      <c r="C11" t="s">
        <v>431</v>
      </c>
      <c r="D11" s="310"/>
      <c r="E11" s="310"/>
      <c r="F11" s="310"/>
      <c r="G11" s="310"/>
      <c r="H11" s="310"/>
      <c r="I11" s="310"/>
    </row>
    <row r="12" spans="1:9" x14ac:dyDescent="0.25">
      <c r="A12" s="193" t="s">
        <v>439</v>
      </c>
      <c r="B12" s="193" t="s">
        <v>125</v>
      </c>
      <c r="C12" t="s">
        <v>431</v>
      </c>
      <c r="D12" s="310"/>
      <c r="E12" s="310"/>
      <c r="F12" s="310"/>
      <c r="G12" s="310"/>
      <c r="H12" s="310"/>
      <c r="I12" s="310"/>
    </row>
    <row r="13" spans="1:9" x14ac:dyDescent="0.25">
      <c r="A13" s="193" t="s">
        <v>440</v>
      </c>
      <c r="B13" s="193" t="s">
        <v>127</v>
      </c>
      <c r="C13" t="s">
        <v>431</v>
      </c>
      <c r="D13" s="310"/>
      <c r="E13" s="310"/>
      <c r="F13" s="310"/>
      <c r="G13" s="310"/>
      <c r="H13" s="310"/>
      <c r="I13" s="310"/>
    </row>
    <row r="14" spans="1:9" x14ac:dyDescent="0.25">
      <c r="A14" s="193" t="s">
        <v>441</v>
      </c>
      <c r="B14" s="193" t="s">
        <v>129</v>
      </c>
      <c r="C14" t="s">
        <v>431</v>
      </c>
      <c r="D14" s="311"/>
      <c r="E14" s="311"/>
      <c r="F14" s="311"/>
      <c r="G14" s="311"/>
      <c r="H14" s="311"/>
      <c r="I14" s="311"/>
    </row>
    <row r="15" spans="1:9" x14ac:dyDescent="0.25">
      <c r="A15" s="193" t="s">
        <v>442</v>
      </c>
      <c r="B15" s="193" t="s">
        <v>130</v>
      </c>
      <c r="C15" t="s">
        <v>431</v>
      </c>
      <c r="D15" s="287">
        <f>IF(SUM('11Forest'!E26:E29)='11Forest'!E20,SUM('11Forest'!E26:E29),"ERROR: LA SUMA DE LA COLUMNA DEBE SER IGUAL A LA META ANUAL")</f>
        <v>0</v>
      </c>
      <c r="E15" s="287">
        <f>IF(SUM('11Forest'!F26:F29)='11Forest'!E20,SUM('11Forest'!F26:F29),"ERROR: LA SUMA DE LA COLUMNA DEBE SER IGUAL A LA META ANUAL")</f>
        <v>0</v>
      </c>
      <c r="F15" s="287">
        <f>IF(SUM('11Forest'!G26:G29)='11Forest'!E20,SUM('11Forest'!G26:G29),"ERROR: LA SUMA DE LA COLUMNA DEBE SER IGUAL A LA META ANUAL")</f>
        <v>0</v>
      </c>
      <c r="G15" s="287">
        <f>IF(SUM('11Forest'!H26:H29)='11Forest'!E20,SUM('11Forest'!H26:H29),"ERROR: LA SUMA DE LA COLUMNA DEBE SER IGUAL A LA META ANUAL")</f>
        <v>0</v>
      </c>
      <c r="H15" s="287"/>
      <c r="I15" s="287">
        <f>IF(SUM('11Forest'!E25:H25)='11Forest'!E20,SUM('11Forest'!E25:H25),"ERROR: LA SUMA DE LA COLUMNA DEBE SER IGUAL A LA META ANUAL")</f>
        <v>0</v>
      </c>
    </row>
    <row r="16" spans="1:9" x14ac:dyDescent="0.25">
      <c r="A16" s="193" t="s">
        <v>443</v>
      </c>
      <c r="B16" s="193" t="s">
        <v>131</v>
      </c>
      <c r="C16" t="s">
        <v>431</v>
      </c>
      <c r="D16" s="312"/>
      <c r="E16" s="312"/>
      <c r="F16" s="312"/>
      <c r="G16" s="312"/>
      <c r="H16" s="312"/>
      <c r="I16" s="312"/>
    </row>
    <row r="17" spans="1:9" x14ac:dyDescent="0.25">
      <c r="A17" s="193" t="s">
        <v>444</v>
      </c>
      <c r="B17" s="193" t="s">
        <v>132</v>
      </c>
      <c r="C17" t="s">
        <v>431</v>
      </c>
      <c r="D17" s="310"/>
      <c r="E17" s="310"/>
      <c r="F17" s="310"/>
      <c r="G17" s="310"/>
      <c r="H17" s="310"/>
      <c r="I17" s="310"/>
    </row>
    <row r="18" spans="1:9" x14ac:dyDescent="0.25">
      <c r="A18" s="193" t="s">
        <v>445</v>
      </c>
      <c r="B18" s="193" t="s">
        <v>133</v>
      </c>
      <c r="C18" t="s">
        <v>431</v>
      </c>
      <c r="D18" s="310"/>
      <c r="E18" s="310"/>
      <c r="F18" s="310"/>
      <c r="G18" s="310"/>
      <c r="H18" s="310"/>
      <c r="I18" s="310"/>
    </row>
    <row r="19" spans="1:9" x14ac:dyDescent="0.25">
      <c r="A19" s="193" t="s">
        <v>446</v>
      </c>
      <c r="B19" s="193" t="s">
        <v>134</v>
      </c>
      <c r="C19" t="s">
        <v>431</v>
      </c>
      <c r="D19" s="310"/>
      <c r="E19" s="310"/>
      <c r="F19" s="310"/>
      <c r="G19" s="310"/>
      <c r="H19" s="310"/>
      <c r="I19" s="310"/>
    </row>
    <row r="20" spans="1:9" x14ac:dyDescent="0.25">
      <c r="A20" s="193" t="s">
        <v>447</v>
      </c>
      <c r="B20" s="193" t="s">
        <v>135</v>
      </c>
      <c r="C20" t="s">
        <v>431</v>
      </c>
      <c r="D20" s="308" t="str">
        <f>IF(SUM('16MIZC'!H22:H29)=1,SUM('16MIZC'!H22:H29),"ERROR: LA SUMA DE LA COLUMNA DEBE SER 100%")</f>
        <v>ERROR: LA SUMA DE LA COLUMNA DEBE SER 100%</v>
      </c>
      <c r="E20" s="313">
        <f>SUM('16MIZC'!I22:I29)</f>
        <v>0</v>
      </c>
      <c r="F20" s="310"/>
      <c r="G20" s="310"/>
      <c r="H20" s="310"/>
      <c r="I20" s="310"/>
    </row>
    <row r="21" spans="1:9" x14ac:dyDescent="0.25">
      <c r="A21" s="193" t="s">
        <v>448</v>
      </c>
      <c r="B21" s="193" t="s">
        <v>136</v>
      </c>
      <c r="C21" t="s">
        <v>431</v>
      </c>
      <c r="D21" s="310"/>
      <c r="E21" s="310"/>
      <c r="F21" s="310"/>
      <c r="G21" s="310"/>
      <c r="H21" s="310"/>
      <c r="I21" s="310"/>
    </row>
    <row r="22" spans="1:9" x14ac:dyDescent="0.25">
      <c r="A22" s="193" t="s">
        <v>449</v>
      </c>
      <c r="B22" s="193" t="s">
        <v>137</v>
      </c>
      <c r="C22" t="s">
        <v>431</v>
      </c>
      <c r="D22" s="308">
        <f>IF(SUM('18Sector'!D37:D44)=1,SUM('18Sector'!D37:D44),"ERROR: LA SUMA DE LA COLUMNA DEBE SER 100%")</f>
        <v>1</v>
      </c>
      <c r="E22" s="310"/>
      <c r="F22" s="310"/>
      <c r="G22" s="310"/>
      <c r="H22" s="310"/>
      <c r="I22" s="310"/>
    </row>
    <row r="23" spans="1:9" x14ac:dyDescent="0.25">
      <c r="A23" s="193" t="s">
        <v>450</v>
      </c>
      <c r="B23" s="193" t="s">
        <v>138</v>
      </c>
      <c r="C23" t="s">
        <v>431</v>
      </c>
      <c r="D23" s="308">
        <f>IF(SUM('19GAU'!H23:H29)=1,SUM('19GAU'!H23:H29),"ERROR: LA SUMA DE LA COLUMNA DEBE SER 100%")</f>
        <v>0.99999999999999989</v>
      </c>
      <c r="E23" s="313">
        <f>SUM('19GAU'!I22:I29)</f>
        <v>0.84859999999999991</v>
      </c>
      <c r="F23" s="310"/>
      <c r="G23" s="310"/>
      <c r="H23" s="310"/>
      <c r="I23" s="310"/>
    </row>
    <row r="24" spans="1:9" x14ac:dyDescent="0.25">
      <c r="A24" s="193" t="s">
        <v>451</v>
      </c>
      <c r="B24" s="193" t="s">
        <v>139</v>
      </c>
      <c r="C24" t="s">
        <v>431</v>
      </c>
      <c r="D24" s="308">
        <f>IF(SUM('20Negoc'!D36:D41)=1,SUM('20Negoc'!D36:D41),"ERROR: LA SUMA DE LA COLUMNA DEBE SER 100%")</f>
        <v>1</v>
      </c>
      <c r="E24" s="314">
        <f>+'20Negoc'!J30/'20Negoc'!I30</f>
        <v>0.94995476439790572</v>
      </c>
      <c r="F24" s="314">
        <f>+'20Negoc'!K30/'20Negoc'!J30</f>
        <v>0.87734145621483439</v>
      </c>
      <c r="G24" s="310"/>
      <c r="H24" s="310"/>
      <c r="I24" s="310"/>
    </row>
    <row r="25" spans="1:9" x14ac:dyDescent="0.25">
      <c r="A25" s="193" t="s">
        <v>452</v>
      </c>
      <c r="B25" s="193" t="s">
        <v>140</v>
      </c>
      <c r="C25" t="s">
        <v>431</v>
      </c>
      <c r="D25" s="310"/>
      <c r="E25" s="310"/>
      <c r="F25" s="310"/>
      <c r="G25" s="310"/>
      <c r="H25" s="310"/>
      <c r="I25" s="310"/>
    </row>
    <row r="26" spans="1:9" x14ac:dyDescent="0.25">
      <c r="A26" s="193" t="s">
        <v>453</v>
      </c>
      <c r="B26" s="193" t="s">
        <v>141</v>
      </c>
      <c r="C26" t="s">
        <v>431</v>
      </c>
      <c r="D26" s="308">
        <f>IF(SUM('22Autor'!F117:F121)=1,SUM('22Autor'!F117:F121),"ERROR: LA SUMA DE LA COLUMNA DEBE SER 100%")</f>
        <v>1</v>
      </c>
      <c r="E26" s="310"/>
      <c r="F26" s="310"/>
      <c r="G26" s="310"/>
      <c r="H26" s="310"/>
      <c r="I26" s="310"/>
    </row>
    <row r="27" spans="1:9" x14ac:dyDescent="0.25">
      <c r="A27" s="193" t="s">
        <v>454</v>
      </c>
      <c r="B27" s="193" t="s">
        <v>142</v>
      </c>
      <c r="C27" t="s">
        <v>431</v>
      </c>
      <c r="D27" s="310"/>
      <c r="E27" s="310"/>
      <c r="F27" s="310"/>
      <c r="G27" s="310"/>
      <c r="H27" s="310"/>
      <c r="I27" s="310"/>
    </row>
    <row r="28" spans="1:9" ht="15.75" thickBot="1" x14ac:dyDescent="0.3">
      <c r="A28" s="193" t="s">
        <v>455</v>
      </c>
      <c r="B28" s="193" t="s">
        <v>143</v>
      </c>
      <c r="C28" t="s">
        <v>431</v>
      </c>
      <c r="D28" s="310"/>
      <c r="E28" s="310"/>
      <c r="F28" s="310"/>
      <c r="G28" s="310"/>
      <c r="H28" s="310"/>
      <c r="I28" s="310"/>
    </row>
    <row r="29" spans="1:9" ht="15.75" thickBot="1" x14ac:dyDescent="0.3">
      <c r="A29" s="193" t="s">
        <v>456</v>
      </c>
      <c r="B29" s="193" t="s">
        <v>144</v>
      </c>
      <c r="C29" t="s">
        <v>431</v>
      </c>
      <c r="D29" s="299" t="str">
        <f>IF(SUM('25Redes'!F79:F80)=1,"","ERROR: LA SUMA DE LAS PONDERACIONES DEBE SER 100%")</f>
        <v/>
      </c>
      <c r="E29" s="308">
        <f>+'25Redes'!E79*'25Redes'!F79+'25Redes'!E80*'25Redes'!F80</f>
        <v>1</v>
      </c>
      <c r="F29" s="310"/>
      <c r="G29" s="310"/>
      <c r="H29" s="310"/>
      <c r="I29" s="310"/>
    </row>
    <row r="30" spans="1:9" x14ac:dyDescent="0.25">
      <c r="A30" s="193" t="s">
        <v>457</v>
      </c>
      <c r="B30" s="193" t="s">
        <v>145</v>
      </c>
      <c r="C30" t="s">
        <v>431</v>
      </c>
      <c r="D30" s="310"/>
      <c r="E30" s="310"/>
      <c r="F30" s="310"/>
      <c r="G30" s="310"/>
      <c r="H30" s="310"/>
      <c r="I30" s="310"/>
    </row>
    <row r="31" spans="1:9" x14ac:dyDescent="0.25">
      <c r="A31" s="193" t="s">
        <v>458</v>
      </c>
      <c r="B31" s="193" t="s">
        <v>146</v>
      </c>
      <c r="C31" t="s">
        <v>431</v>
      </c>
      <c r="D31" s="308">
        <f>IF(SUM('27Educa'!D36:D41)=1,SUM('27Educa'!D36:D41),"ERROR: LA SUMA DE LA COLUMNA DEBE SER 100%")</f>
        <v>1</v>
      </c>
      <c r="E31" s="310"/>
      <c r="F31" s="310"/>
      <c r="G31" s="310"/>
      <c r="H31" s="310"/>
      <c r="I31" s="310"/>
    </row>
    <row r="32" spans="1:9" x14ac:dyDescent="0.25">
      <c r="C32" t="s">
        <v>431</v>
      </c>
    </row>
    <row r="33" spans="3:6" x14ac:dyDescent="0.25">
      <c r="C33" t="s">
        <v>431</v>
      </c>
      <c r="D33" s="352" t="s">
        <v>467</v>
      </c>
      <c r="F33" s="356" t="s">
        <v>468</v>
      </c>
    </row>
    <row r="34" spans="3:6" x14ac:dyDescent="0.25">
      <c r="C34" t="s">
        <v>431</v>
      </c>
      <c r="D34" s="352" t="s">
        <v>866</v>
      </c>
      <c r="F34" s="356" t="s">
        <v>893</v>
      </c>
    </row>
    <row r="35" spans="3:6" x14ac:dyDescent="0.25">
      <c r="C35" t="s">
        <v>431</v>
      </c>
    </row>
    <row r="36" spans="3:6" x14ac:dyDescent="0.25">
      <c r="C36" t="s">
        <v>431</v>
      </c>
    </row>
    <row r="37" spans="3:6" x14ac:dyDescent="0.25">
      <c r="C37" t="s">
        <v>431</v>
      </c>
    </row>
    <row r="38" spans="3:6" x14ac:dyDescent="0.25">
      <c r="C38" t="s">
        <v>431</v>
      </c>
    </row>
    <row r="39" spans="3:6" x14ac:dyDescent="0.25">
      <c r="C39" t="s">
        <v>431</v>
      </c>
    </row>
    <row r="40" spans="3:6" x14ac:dyDescent="0.25">
      <c r="C40" t="s">
        <v>431</v>
      </c>
    </row>
    <row r="41" spans="3:6" x14ac:dyDescent="0.25">
      <c r="C41" t="s">
        <v>431</v>
      </c>
    </row>
    <row r="42" spans="3:6" x14ac:dyDescent="0.25">
      <c r="C42" t="s">
        <v>431</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10" zoomScale="140" zoomScaleNormal="140" zoomScaleSheetLayoutView="100" workbookViewId="0">
      <selection activeCell="B15" sqref="B15"/>
    </sheetView>
  </sheetViews>
  <sheetFormatPr baseColWidth="10" defaultColWidth="11.42578125" defaultRowHeight="12.75" x14ac:dyDescent="0.25"/>
  <cols>
    <col min="1" max="1" width="47.42578125" style="379" customWidth="1"/>
    <col min="2" max="2" width="84.140625" style="379" customWidth="1"/>
    <col min="3" max="4" width="11.42578125" style="379"/>
    <col min="5" max="5" width="0" style="379" hidden="1" customWidth="1"/>
    <col min="6" max="6" width="21.42578125" style="379" hidden="1" customWidth="1"/>
    <col min="7" max="7" width="16.7109375" style="379" hidden="1" customWidth="1"/>
    <col min="8" max="8" width="15" style="379" hidden="1" customWidth="1"/>
    <col min="9" max="9" width="21.140625" style="379" hidden="1" customWidth="1"/>
    <col min="10" max="10" width="0" style="379" hidden="1" customWidth="1"/>
    <col min="11" max="16384" width="11.42578125" style="379"/>
  </cols>
  <sheetData>
    <row r="1" spans="1:19" ht="130.5" customHeight="1" thickBot="1" x14ac:dyDescent="0.3">
      <c r="A1" s="1034"/>
      <c r="B1" s="1034"/>
    </row>
    <row r="2" spans="1:19" ht="27" customHeight="1" thickBot="1" x14ac:dyDescent="0.3">
      <c r="A2" s="1035" t="s">
        <v>147</v>
      </c>
      <c r="B2" s="1036"/>
      <c r="F2" s="443"/>
      <c r="G2" s="443"/>
      <c r="H2" s="443"/>
      <c r="I2" s="443"/>
      <c r="J2" s="443"/>
      <c r="K2" s="443"/>
      <c r="L2" s="443"/>
      <c r="M2" s="443"/>
      <c r="N2" s="443"/>
      <c r="O2" s="443"/>
      <c r="P2" s="443"/>
      <c r="Q2" s="443"/>
      <c r="R2" s="443"/>
      <c r="S2" s="443"/>
    </row>
    <row r="3" spans="1:19" ht="24.75" customHeight="1" thickBot="1" x14ac:dyDescent="0.3">
      <c r="A3" s="1037" t="s">
        <v>148</v>
      </c>
      <c r="B3" s="1038"/>
      <c r="F3" s="443"/>
      <c r="G3" s="443"/>
      <c r="H3" s="443"/>
      <c r="I3" s="443"/>
      <c r="J3" s="443"/>
      <c r="K3" s="443"/>
      <c r="L3" s="443"/>
      <c r="M3" s="443"/>
      <c r="N3" s="443"/>
      <c r="O3" s="443"/>
      <c r="P3" s="443"/>
      <c r="Q3" s="443"/>
      <c r="R3" s="443"/>
      <c r="S3" s="443"/>
    </row>
    <row r="4" spans="1:19" x14ac:dyDescent="0.25">
      <c r="A4" s="380" t="s">
        <v>149</v>
      </c>
      <c r="B4" s="380" t="s">
        <v>150</v>
      </c>
      <c r="F4" s="443"/>
      <c r="G4" s="443"/>
      <c r="H4" s="443"/>
      <c r="I4" s="443"/>
      <c r="J4" s="443"/>
      <c r="K4" s="443"/>
      <c r="L4" s="443"/>
      <c r="M4" s="443"/>
      <c r="N4" s="443"/>
      <c r="O4" s="443"/>
      <c r="P4" s="443"/>
      <c r="Q4" s="443"/>
      <c r="R4" s="443"/>
      <c r="S4" s="443"/>
    </row>
    <row r="5" spans="1:19" ht="36" x14ac:dyDescent="0.25">
      <c r="A5" s="381" t="s">
        <v>151</v>
      </c>
      <c r="B5" s="382" t="s">
        <v>152</v>
      </c>
      <c r="F5" s="443"/>
      <c r="G5" s="443"/>
      <c r="H5" s="443"/>
      <c r="I5" s="443"/>
      <c r="J5" s="443"/>
      <c r="K5" s="443"/>
      <c r="L5" s="443"/>
      <c r="M5" s="443"/>
      <c r="N5" s="443"/>
      <c r="O5" s="443"/>
      <c r="P5" s="443"/>
      <c r="Q5" s="443"/>
      <c r="R5" s="443"/>
      <c r="S5" s="443"/>
    </row>
    <row r="6" spans="1:19" ht="34.5" customHeight="1" x14ac:dyDescent="0.25">
      <c r="A6" s="381" t="s">
        <v>153</v>
      </c>
      <c r="B6" s="382" t="s">
        <v>154</v>
      </c>
      <c r="F6" s="443"/>
      <c r="G6" s="443"/>
      <c r="H6" s="443"/>
      <c r="I6" s="443"/>
      <c r="J6" s="443"/>
      <c r="K6" s="443"/>
      <c r="L6" s="443"/>
      <c r="M6" s="443"/>
      <c r="N6" s="443"/>
      <c r="O6" s="443"/>
      <c r="P6" s="443"/>
      <c r="Q6" s="443"/>
      <c r="R6" s="443"/>
      <c r="S6" s="443"/>
    </row>
    <row r="7" spans="1:19" ht="24" customHeight="1" x14ac:dyDescent="0.25">
      <c r="A7" s="381" t="s">
        <v>155</v>
      </c>
      <c r="B7" s="382" t="s">
        <v>156</v>
      </c>
      <c r="F7" s="443"/>
      <c r="G7" s="443"/>
      <c r="H7" s="443"/>
      <c r="I7" s="443"/>
      <c r="J7" s="443"/>
      <c r="K7" s="443"/>
      <c r="L7" s="443"/>
      <c r="M7" s="443"/>
      <c r="N7" s="443"/>
      <c r="O7" s="443"/>
      <c r="P7" s="443"/>
      <c r="Q7" s="443"/>
      <c r="R7" s="443"/>
      <c r="S7" s="443"/>
    </row>
    <row r="8" spans="1:19" ht="32.25" customHeight="1" x14ac:dyDescent="0.25">
      <c r="A8" s="381" t="s">
        <v>157</v>
      </c>
      <c r="B8" s="382" t="s">
        <v>158</v>
      </c>
      <c r="F8" s="443"/>
      <c r="G8" s="443"/>
      <c r="H8" s="443"/>
      <c r="I8" s="443"/>
      <c r="J8" s="443"/>
      <c r="K8" s="443"/>
      <c r="L8" s="443"/>
      <c r="M8" s="443"/>
      <c r="N8" s="443"/>
      <c r="O8" s="443"/>
      <c r="P8" s="443"/>
      <c r="Q8" s="443"/>
      <c r="R8" s="443"/>
      <c r="S8" s="443"/>
    </row>
    <row r="9" spans="1:19" ht="32.25" customHeight="1" x14ac:dyDescent="0.25">
      <c r="A9" s="381" t="s">
        <v>159</v>
      </c>
      <c r="B9" s="382" t="s">
        <v>160</v>
      </c>
      <c r="F9" s="443"/>
      <c r="G9" s="443"/>
      <c r="H9" s="443"/>
      <c r="I9" s="443"/>
      <c r="J9" s="443"/>
      <c r="K9" s="443"/>
      <c r="L9" s="443"/>
      <c r="M9" s="443"/>
      <c r="N9" s="443"/>
      <c r="O9" s="443"/>
      <c r="P9" s="443"/>
      <c r="Q9" s="443"/>
      <c r="R9" s="443"/>
      <c r="S9" s="443"/>
    </row>
    <row r="10" spans="1:19" ht="49.5" customHeight="1" x14ac:dyDescent="0.25">
      <c r="A10" s="381" t="s">
        <v>161</v>
      </c>
      <c r="B10" s="382" t="s">
        <v>162</v>
      </c>
      <c r="F10" s="443"/>
      <c r="G10" s="443"/>
      <c r="H10" s="443"/>
      <c r="I10" s="443"/>
      <c r="J10" s="443"/>
      <c r="K10" s="443"/>
      <c r="L10" s="443"/>
      <c r="M10" s="443"/>
      <c r="N10" s="443"/>
      <c r="O10" s="443"/>
      <c r="P10" s="443"/>
      <c r="Q10" s="443"/>
      <c r="R10" s="443"/>
      <c r="S10" s="443"/>
    </row>
    <row r="11" spans="1:19" ht="21" customHeight="1" x14ac:dyDescent="0.25">
      <c r="A11" s="381" t="s">
        <v>163</v>
      </c>
      <c r="B11" s="382" t="s">
        <v>164</v>
      </c>
      <c r="F11" s="443"/>
      <c r="G11" s="443"/>
      <c r="H11" s="443"/>
      <c r="I11" s="443"/>
      <c r="J11" s="443"/>
      <c r="K11" s="443"/>
      <c r="L11" s="443"/>
      <c r="M11" s="443"/>
      <c r="N11" s="443"/>
      <c r="O11" s="443"/>
      <c r="P11" s="443"/>
      <c r="Q11" s="443"/>
      <c r="R11" s="443"/>
      <c r="S11" s="443"/>
    </row>
    <row r="12" spans="1:19" ht="21" customHeight="1" x14ac:dyDescent="0.25">
      <c r="A12" s="440" t="s">
        <v>165</v>
      </c>
      <c r="B12" s="382" t="s">
        <v>166</v>
      </c>
      <c r="F12" s="443"/>
      <c r="G12" s="443"/>
      <c r="H12" s="443"/>
      <c r="I12" s="443"/>
      <c r="J12" s="443"/>
      <c r="K12" s="443"/>
      <c r="L12" s="443"/>
      <c r="M12" s="443"/>
      <c r="N12" s="443"/>
      <c r="O12" s="443"/>
      <c r="P12" s="443"/>
      <c r="Q12" s="443"/>
      <c r="R12" s="443"/>
      <c r="S12" s="443"/>
    </row>
    <row r="13" spans="1:19" ht="21" customHeight="1" x14ac:dyDescent="0.25">
      <c r="A13" s="440" t="s">
        <v>78</v>
      </c>
      <c r="B13" s="382" t="s">
        <v>167</v>
      </c>
      <c r="F13" s="443"/>
      <c r="G13" s="443" t="s">
        <v>168</v>
      </c>
      <c r="H13" s="443" t="s">
        <v>102</v>
      </c>
      <c r="I13" s="443" t="s">
        <v>169</v>
      </c>
      <c r="J13" s="443"/>
      <c r="K13" s="443"/>
      <c r="L13" s="443"/>
      <c r="M13" s="443"/>
      <c r="N13" s="443"/>
      <c r="O13" s="443"/>
      <c r="P13" s="443"/>
      <c r="Q13" s="443"/>
      <c r="R13" s="443"/>
      <c r="S13" s="443"/>
    </row>
    <row r="14" spans="1:19" ht="21" customHeight="1" x14ac:dyDescent="0.25">
      <c r="A14" s="440" t="s">
        <v>79</v>
      </c>
      <c r="B14" s="382" t="s">
        <v>1649</v>
      </c>
      <c r="F14" s="443"/>
      <c r="G14" s="443" t="s">
        <v>170</v>
      </c>
      <c r="H14" s="443" t="s">
        <v>171</v>
      </c>
      <c r="I14" s="443" t="s">
        <v>172</v>
      </c>
      <c r="J14" s="443" t="s">
        <v>173</v>
      </c>
      <c r="K14" s="443"/>
      <c r="L14" s="443"/>
      <c r="M14" s="443"/>
      <c r="N14" s="443"/>
      <c r="O14" s="443"/>
      <c r="P14" s="443"/>
      <c r="Q14" s="443"/>
      <c r="R14" s="443"/>
      <c r="S14" s="443"/>
    </row>
    <row r="15" spans="1:19" ht="21" customHeight="1" x14ac:dyDescent="0.25">
      <c r="A15" s="440" t="s">
        <v>80</v>
      </c>
      <c r="B15" s="382" t="s">
        <v>174</v>
      </c>
      <c r="E15" s="379" t="s">
        <v>175</v>
      </c>
      <c r="F15" s="443" t="s">
        <v>176</v>
      </c>
      <c r="G15" s="443" t="s">
        <v>177</v>
      </c>
      <c r="H15" s="443" t="s">
        <v>178</v>
      </c>
      <c r="I15" s="443" t="s">
        <v>179</v>
      </c>
      <c r="J15" s="443"/>
      <c r="K15" s="443"/>
      <c r="L15" s="443"/>
      <c r="M15" s="443"/>
      <c r="N15" s="443"/>
      <c r="O15" s="443"/>
      <c r="P15" s="443"/>
      <c r="Q15" s="443"/>
      <c r="R15" s="443"/>
      <c r="S15" s="443"/>
    </row>
    <row r="16" spans="1:19" ht="21" customHeight="1" x14ac:dyDescent="0.25">
      <c r="A16" s="440" t="s">
        <v>81</v>
      </c>
      <c r="B16" s="382" t="s">
        <v>180</v>
      </c>
      <c r="F16" s="443"/>
      <c r="G16" s="443"/>
      <c r="H16" s="443"/>
      <c r="I16" s="443"/>
      <c r="J16" s="443"/>
      <c r="K16" s="443"/>
      <c r="L16" s="443"/>
      <c r="M16" s="443"/>
      <c r="N16" s="443"/>
      <c r="O16" s="443"/>
      <c r="P16" s="443"/>
      <c r="Q16" s="443"/>
      <c r="R16" s="443"/>
      <c r="S16" s="443"/>
    </row>
    <row r="17" spans="1:19" ht="21" customHeight="1" x14ac:dyDescent="0.25">
      <c r="A17" s="440" t="s">
        <v>82</v>
      </c>
      <c r="B17" s="441" t="s">
        <v>181</v>
      </c>
      <c r="F17" s="443"/>
      <c r="G17" s="443"/>
      <c r="H17" s="443"/>
      <c r="I17" s="443"/>
      <c r="J17" s="443"/>
      <c r="K17" s="443"/>
      <c r="L17" s="443"/>
      <c r="M17" s="443"/>
      <c r="N17" s="443"/>
      <c r="O17" s="443"/>
      <c r="P17" s="443"/>
      <c r="Q17" s="443"/>
      <c r="R17" s="443"/>
      <c r="S17" s="443"/>
    </row>
    <row r="18" spans="1:19" ht="21" customHeight="1" x14ac:dyDescent="0.25">
      <c r="A18" s="440" t="s">
        <v>83</v>
      </c>
      <c r="B18" s="382" t="s">
        <v>182</v>
      </c>
      <c r="F18" s="443"/>
      <c r="G18" s="443"/>
      <c r="H18" s="443"/>
      <c r="I18" s="443"/>
      <c r="J18" s="443"/>
      <c r="K18" s="443"/>
      <c r="L18" s="443"/>
      <c r="M18" s="443"/>
      <c r="N18" s="443"/>
      <c r="O18" s="443"/>
      <c r="P18" s="443"/>
      <c r="Q18" s="443"/>
      <c r="R18" s="443"/>
      <c r="S18" s="443"/>
    </row>
    <row r="19" spans="1:19" ht="21" customHeight="1" x14ac:dyDescent="0.25">
      <c r="A19" s="440" t="s">
        <v>84</v>
      </c>
      <c r="B19" s="382" t="s">
        <v>183</v>
      </c>
      <c r="F19" s="443"/>
      <c r="G19" s="443"/>
      <c r="H19" s="443"/>
      <c r="I19" s="443"/>
      <c r="J19" s="443"/>
      <c r="K19" s="443"/>
      <c r="L19" s="443"/>
      <c r="M19" s="443"/>
      <c r="N19" s="443"/>
      <c r="O19" s="443"/>
      <c r="P19" s="443"/>
      <c r="Q19" s="443"/>
      <c r="R19" s="443"/>
      <c r="S19" s="443"/>
    </row>
    <row r="20" spans="1:19" ht="40.5" customHeight="1" x14ac:dyDescent="0.25">
      <c r="A20" s="381" t="s">
        <v>184</v>
      </c>
      <c r="B20" s="382" t="s">
        <v>185</v>
      </c>
    </row>
    <row r="21" spans="1:19" ht="21.75" customHeight="1" x14ac:dyDescent="0.25">
      <c r="A21" s="381" t="s">
        <v>186</v>
      </c>
      <c r="B21" s="382" t="s">
        <v>187</v>
      </c>
    </row>
    <row r="22" spans="1:19" ht="21.75" customHeight="1" x14ac:dyDescent="0.25">
      <c r="A22" s="381" t="s">
        <v>188</v>
      </c>
      <c r="B22" s="382" t="s">
        <v>189</v>
      </c>
    </row>
    <row r="23" spans="1:19" ht="21" customHeight="1" x14ac:dyDescent="0.25">
      <c r="A23" s="381" t="s">
        <v>190</v>
      </c>
      <c r="B23" s="382" t="s">
        <v>191</v>
      </c>
    </row>
    <row r="24" spans="1:19" ht="24.75" customHeight="1" x14ac:dyDescent="0.25">
      <c r="A24" s="381" t="s">
        <v>192</v>
      </c>
      <c r="B24" s="382" t="s">
        <v>193</v>
      </c>
    </row>
    <row r="25" spans="1:19" ht="24.75" customHeight="1" x14ac:dyDescent="0.25">
      <c r="A25" s="381" t="s">
        <v>89</v>
      </c>
      <c r="B25" s="382" t="s">
        <v>194</v>
      </c>
    </row>
    <row r="26" spans="1:19" ht="22.5" customHeight="1" x14ac:dyDescent="0.25">
      <c r="A26" s="381" t="s">
        <v>195</v>
      </c>
      <c r="B26" s="382" t="s">
        <v>196</v>
      </c>
    </row>
    <row r="27" spans="1:19" ht="39" customHeight="1" x14ac:dyDescent="0.25">
      <c r="A27" s="381" t="s">
        <v>197</v>
      </c>
      <c r="B27" s="382" t="s">
        <v>198</v>
      </c>
    </row>
    <row r="28" spans="1:19" ht="22.5" customHeight="1" x14ac:dyDescent="0.25">
      <c r="A28" s="381" t="s">
        <v>199</v>
      </c>
      <c r="B28" s="382" t="s">
        <v>200</v>
      </c>
    </row>
    <row r="29" spans="1:19" ht="21.75" customHeight="1" x14ac:dyDescent="0.25">
      <c r="A29" s="381" t="s">
        <v>93</v>
      </c>
      <c r="B29" s="382" t="s">
        <v>201</v>
      </c>
    </row>
    <row r="30" spans="1:19" ht="25.5" customHeight="1" x14ac:dyDescent="0.25">
      <c r="A30" s="381" t="s">
        <v>202</v>
      </c>
      <c r="B30" s="382" t="s">
        <v>203</v>
      </c>
    </row>
    <row r="31" spans="1:19" ht="25.5" customHeight="1" x14ac:dyDescent="0.25">
      <c r="A31" s="381" t="s">
        <v>204</v>
      </c>
      <c r="B31" s="382" t="s">
        <v>205</v>
      </c>
    </row>
    <row r="32" spans="1:19" ht="25.5" customHeight="1" x14ac:dyDescent="0.25">
      <c r="A32" s="381" t="s">
        <v>206</v>
      </c>
      <c r="B32" s="441" t="s">
        <v>207</v>
      </c>
    </row>
    <row r="33" spans="1:2" ht="25.5" customHeight="1" x14ac:dyDescent="0.25">
      <c r="A33" s="381" t="s">
        <v>208</v>
      </c>
      <c r="B33" s="441" t="s">
        <v>209</v>
      </c>
    </row>
    <row r="34" spans="1:2" ht="21" customHeight="1" x14ac:dyDescent="0.25">
      <c r="A34" s="381" t="s">
        <v>210</v>
      </c>
      <c r="B34" s="382" t="s">
        <v>211</v>
      </c>
    </row>
    <row r="35" spans="1:2" ht="98.25" customHeight="1" x14ac:dyDescent="0.25">
      <c r="A35" s="381" t="s">
        <v>212</v>
      </c>
      <c r="B35" s="382" t="s">
        <v>213</v>
      </c>
    </row>
    <row r="36" spans="1:2" ht="18" x14ac:dyDescent="0.25">
      <c r="A36" s="381" t="s">
        <v>214</v>
      </c>
      <c r="B36" s="382" t="s">
        <v>215</v>
      </c>
    </row>
    <row r="37" spans="1:2" ht="18" x14ac:dyDescent="0.25">
      <c r="A37" s="381" t="s">
        <v>216</v>
      </c>
      <c r="B37" s="382" t="s">
        <v>217</v>
      </c>
    </row>
    <row r="38" spans="1:2" ht="18" x14ac:dyDescent="0.25">
      <c r="A38" s="499" t="s">
        <v>218</v>
      </c>
      <c r="B38" s="500" t="s">
        <v>219</v>
      </c>
    </row>
    <row r="39" spans="1:2" x14ac:dyDescent="0.25">
      <c r="A39" s="499" t="s">
        <v>220</v>
      </c>
      <c r="B39" s="500" t="s">
        <v>221</v>
      </c>
    </row>
    <row r="40" spans="1:2" ht="13.5" thickBot="1" x14ac:dyDescent="0.3">
      <c r="A40" s="383" t="s">
        <v>222</v>
      </c>
      <c r="B40" s="384" t="s">
        <v>223</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44"/>
  <sheetViews>
    <sheetView topLeftCell="S523" zoomScale="81" zoomScaleNormal="130" zoomScaleSheetLayoutView="100" workbookViewId="0">
      <selection activeCell="AB14" sqref="AB14"/>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92.5703125" customWidth="1"/>
    <col min="12" max="12" width="21.7109375" customWidth="1"/>
    <col min="13" max="13" width="20.28515625" customWidth="1"/>
    <col min="14" max="14" width="17.28515625" customWidth="1"/>
    <col min="15" max="15" width="20.5703125" customWidth="1"/>
    <col min="16" max="16" width="25.7109375" customWidth="1"/>
    <col min="17" max="19" width="18.85546875" customWidth="1"/>
    <col min="20" max="20" width="19.28515625" customWidth="1"/>
    <col min="21" max="21" width="22.7109375" style="847" customWidth="1"/>
    <col min="22" max="22" width="14" customWidth="1"/>
    <col min="23" max="23" width="26.85546875" customWidth="1"/>
    <col min="24" max="24" width="29.140625" style="775" customWidth="1"/>
    <col min="25" max="25" width="36.140625" customWidth="1"/>
    <col min="27" max="27" width="19.85546875" customWidth="1"/>
    <col min="28" max="28" width="14.7109375" bestFit="1" customWidth="1"/>
  </cols>
  <sheetData>
    <row r="1" spans="1:28" ht="109.5" customHeight="1" thickBot="1" x14ac:dyDescent="0.3">
      <c r="A1" s="1041"/>
      <c r="B1" s="1042"/>
      <c r="C1" s="1042"/>
      <c r="D1" s="1042"/>
      <c r="E1" s="1042"/>
      <c r="F1" s="1043"/>
      <c r="G1" s="1043"/>
      <c r="H1" s="1043"/>
      <c r="I1" s="1042"/>
      <c r="J1" s="1042"/>
      <c r="K1" s="1042"/>
      <c r="L1" s="1042"/>
      <c r="M1" s="1042"/>
      <c r="N1" s="1042"/>
      <c r="O1" s="1042"/>
      <c r="P1" s="1042"/>
      <c r="Q1" s="1042"/>
      <c r="R1" s="1042"/>
      <c r="S1" s="1042"/>
      <c r="T1" s="1042"/>
      <c r="U1" s="1042"/>
      <c r="V1" s="1042"/>
      <c r="W1" s="1044"/>
    </row>
    <row r="2" spans="1:28" ht="26.25" customHeight="1" x14ac:dyDescent="0.25">
      <c r="A2" s="1045" t="s">
        <v>224</v>
      </c>
      <c r="B2" s="1046"/>
      <c r="C2" s="1046"/>
      <c r="D2" s="1046"/>
      <c r="E2" s="1046"/>
      <c r="F2" s="1047"/>
      <c r="G2" s="1047"/>
      <c r="H2" s="1047"/>
      <c r="I2" s="1046"/>
      <c r="J2" s="1046"/>
      <c r="K2" s="1046"/>
      <c r="L2" s="1046"/>
      <c r="M2" s="1046"/>
      <c r="N2" s="1046"/>
      <c r="O2" s="1046"/>
      <c r="P2" s="1046"/>
      <c r="Q2" s="1046"/>
      <c r="R2" s="1046"/>
      <c r="S2" s="1046"/>
      <c r="T2" s="1046"/>
      <c r="U2" s="1046"/>
      <c r="V2" s="1046"/>
      <c r="W2" s="1048"/>
    </row>
    <row r="3" spans="1:28" ht="26.25" customHeight="1" x14ac:dyDescent="0.25">
      <c r="A3" s="1049" t="s">
        <v>2020</v>
      </c>
      <c r="B3" s="1050"/>
      <c r="C3" s="1050"/>
      <c r="D3" s="1050"/>
      <c r="E3" s="1050"/>
      <c r="F3" s="1051"/>
      <c r="G3" s="1051"/>
      <c r="H3" s="1051"/>
      <c r="I3" s="1050"/>
      <c r="J3" s="1050"/>
      <c r="K3" s="1050"/>
      <c r="L3" s="1050"/>
      <c r="M3" s="1050"/>
      <c r="N3" s="1050"/>
      <c r="O3" s="1050"/>
      <c r="P3" s="1050"/>
      <c r="Q3" s="1050"/>
      <c r="R3" s="1050"/>
      <c r="S3" s="1050"/>
      <c r="T3" s="1050"/>
      <c r="U3" s="1050"/>
      <c r="V3" s="1050"/>
      <c r="W3" s="1052"/>
    </row>
    <row r="4" spans="1:28" ht="26.25" customHeight="1" thickBot="1" x14ac:dyDescent="0.3">
      <c r="A4" s="1053" t="s">
        <v>2021</v>
      </c>
      <c r="B4" s="1054"/>
      <c r="C4" s="1054"/>
      <c r="D4" s="1054"/>
      <c r="E4" s="1054"/>
      <c r="F4" s="1055"/>
      <c r="G4" s="1055"/>
      <c r="H4" s="1055"/>
      <c r="I4" s="1054"/>
      <c r="J4" s="1054"/>
      <c r="K4" s="1054"/>
      <c r="L4" s="1054"/>
      <c r="M4" s="1054"/>
      <c r="N4" s="1054"/>
      <c r="O4" s="1054"/>
      <c r="P4" s="1054"/>
      <c r="Q4" s="1054"/>
      <c r="R4" s="1054"/>
      <c r="S4" s="1054"/>
      <c r="T4" s="1054"/>
      <c r="U4" s="1054"/>
      <c r="V4" s="1054"/>
      <c r="W4" s="1056"/>
    </row>
    <row r="5" spans="1:28" ht="36" customHeight="1" thickTop="1" thickBot="1" x14ac:dyDescent="0.3">
      <c r="A5" s="1064" t="s">
        <v>225</v>
      </c>
      <c r="B5" s="1065"/>
      <c r="C5" s="1065"/>
      <c r="D5" s="1065"/>
      <c r="E5" s="1065"/>
      <c r="F5" s="1065"/>
      <c r="G5" s="1065"/>
      <c r="H5" s="1065"/>
      <c r="I5" s="1066"/>
      <c r="J5" s="934"/>
      <c r="K5" s="1057" t="s">
        <v>226</v>
      </c>
      <c r="L5" s="1057" t="s">
        <v>227</v>
      </c>
      <c r="M5" s="1059" t="s">
        <v>228</v>
      </c>
      <c r="N5" s="1059"/>
      <c r="O5" s="1057" t="s">
        <v>229</v>
      </c>
      <c r="P5" s="1060" t="s">
        <v>230</v>
      </c>
      <c r="Q5" s="1061"/>
      <c r="R5" s="1061"/>
      <c r="S5" s="1062"/>
      <c r="T5" s="1067" t="s">
        <v>231</v>
      </c>
      <c r="U5" s="1069" t="s">
        <v>232</v>
      </c>
      <c r="V5" s="1071" t="s">
        <v>233</v>
      </c>
      <c r="W5" s="1057" t="s">
        <v>234</v>
      </c>
      <c r="X5" s="1063" t="s">
        <v>235</v>
      </c>
      <c r="Y5" s="1039" t="s">
        <v>236</v>
      </c>
    </row>
    <row r="6" spans="1:28" s="782" customFormat="1" ht="35.25" thickTop="1" thickBot="1" x14ac:dyDescent="0.3">
      <c r="A6" s="776" t="s">
        <v>237</v>
      </c>
      <c r="B6" s="776" t="s">
        <v>238</v>
      </c>
      <c r="C6" s="777" t="s">
        <v>239</v>
      </c>
      <c r="D6" s="776" t="s">
        <v>240</v>
      </c>
      <c r="E6" s="776" t="s">
        <v>241</v>
      </c>
      <c r="F6" s="776" t="s">
        <v>242</v>
      </c>
      <c r="G6" s="776" t="s">
        <v>243</v>
      </c>
      <c r="H6" s="778" t="s">
        <v>244</v>
      </c>
      <c r="I6" s="779" t="s">
        <v>245</v>
      </c>
      <c r="J6" s="779"/>
      <c r="K6" s="1058"/>
      <c r="L6" s="1058"/>
      <c r="M6" s="933" t="s">
        <v>246</v>
      </c>
      <c r="N6" s="780" t="s">
        <v>247</v>
      </c>
      <c r="O6" s="1058"/>
      <c r="P6" s="781" t="s">
        <v>248</v>
      </c>
      <c r="Q6" s="933" t="s">
        <v>249</v>
      </c>
      <c r="R6" s="781" t="s">
        <v>250</v>
      </c>
      <c r="S6" s="781" t="s">
        <v>251</v>
      </c>
      <c r="T6" s="1068"/>
      <c r="U6" s="1070"/>
      <c r="V6" s="1057"/>
      <c r="W6" s="1058"/>
      <c r="X6" s="1057"/>
      <c r="Y6" s="1040"/>
      <c r="AA6" s="964"/>
    </row>
    <row r="7" spans="1:28" s="171" customFormat="1" ht="18" thickTop="1" thickBot="1" x14ac:dyDescent="0.35">
      <c r="A7" s="783" t="s">
        <v>252</v>
      </c>
      <c r="B7" s="783"/>
      <c r="C7" s="783"/>
      <c r="D7" s="783"/>
      <c r="E7" s="783"/>
      <c r="F7" s="783"/>
      <c r="G7" s="783"/>
      <c r="H7" s="784"/>
      <c r="I7" s="785"/>
      <c r="J7" s="785"/>
      <c r="K7" s="785" t="s">
        <v>253</v>
      </c>
      <c r="L7" s="786">
        <f>+L8+L505+L511+L517+L518</f>
        <v>33440590000</v>
      </c>
      <c r="M7" s="786">
        <f t="shared" ref="M7:U7" si="0">+M8+M505+M511+M517+M518</f>
        <v>12127817306</v>
      </c>
      <c r="N7" s="786">
        <f t="shared" si="0"/>
        <v>1322391334</v>
      </c>
      <c r="O7" s="786">
        <f t="shared" si="0"/>
        <v>44246015972</v>
      </c>
      <c r="P7" s="786">
        <f t="shared" si="0"/>
        <v>5734496082.1202002</v>
      </c>
      <c r="Q7" s="786">
        <f t="shared" si="0"/>
        <v>34971739605.7798</v>
      </c>
      <c r="R7" s="786">
        <f t="shared" si="0"/>
        <v>3539780284.1000004</v>
      </c>
      <c r="S7" s="786">
        <f t="shared" si="0"/>
        <v>0</v>
      </c>
      <c r="T7" s="786">
        <f t="shared" si="0"/>
        <v>44246015972</v>
      </c>
      <c r="U7" s="787">
        <f t="shared" si="0"/>
        <v>47116925452</v>
      </c>
      <c r="V7" s="788">
        <f t="shared" ref="V7:V14" si="1">U7/T7</f>
        <v>1.0648851521867366</v>
      </c>
      <c r="W7" s="961"/>
      <c r="X7" s="962"/>
      <c r="Y7" s="963"/>
      <c r="AA7" s="965" t="s">
        <v>431</v>
      </c>
      <c r="AB7" s="791" t="s">
        <v>431</v>
      </c>
    </row>
    <row r="8" spans="1:28" s="171" customFormat="1" ht="16.5" thickTop="1" thickBot="1" x14ac:dyDescent="0.3">
      <c r="A8" s="783" t="s">
        <v>252</v>
      </c>
      <c r="B8" s="783" t="s">
        <v>252</v>
      </c>
      <c r="C8" s="783"/>
      <c r="D8" s="783"/>
      <c r="E8" s="783"/>
      <c r="F8" s="783"/>
      <c r="G8" s="783"/>
      <c r="H8" s="784"/>
      <c r="I8" s="785"/>
      <c r="J8" s="785"/>
      <c r="K8" s="785" t="s">
        <v>2022</v>
      </c>
      <c r="L8" s="786">
        <f>+L9+L227</f>
        <v>31093136000</v>
      </c>
      <c r="M8" s="786">
        <f t="shared" ref="M8:U8" si="2">+M9+M227</f>
        <v>10744425972</v>
      </c>
      <c r="N8" s="786">
        <f t="shared" si="2"/>
        <v>0</v>
      </c>
      <c r="O8" s="786">
        <f t="shared" si="2"/>
        <v>41837561972</v>
      </c>
      <c r="P8" s="786">
        <f t="shared" si="2"/>
        <v>3326042082.1202002</v>
      </c>
      <c r="Q8" s="786">
        <f t="shared" si="2"/>
        <v>34971739605.7798</v>
      </c>
      <c r="R8" s="786">
        <f t="shared" si="2"/>
        <v>3539780284.1000004</v>
      </c>
      <c r="S8" s="786">
        <f t="shared" si="2"/>
        <v>0</v>
      </c>
      <c r="T8" s="786">
        <f t="shared" si="2"/>
        <v>41837561972</v>
      </c>
      <c r="U8" s="787">
        <f t="shared" si="2"/>
        <v>44745089528</v>
      </c>
      <c r="V8" s="788">
        <f t="shared" si="1"/>
        <v>1.0694956259149584</v>
      </c>
      <c r="W8" s="961"/>
      <c r="X8" s="962"/>
      <c r="Y8" s="963"/>
      <c r="AA8" s="966" t="s">
        <v>431</v>
      </c>
    </row>
    <row r="9" spans="1:28" s="799" customFormat="1" ht="16.5" thickTop="1" thickBot="1" x14ac:dyDescent="0.3">
      <c r="A9" s="792">
        <v>1</v>
      </c>
      <c r="B9" s="793" t="s">
        <v>252</v>
      </c>
      <c r="C9" s="793" t="s">
        <v>252</v>
      </c>
      <c r="D9" s="793"/>
      <c r="E9" s="793"/>
      <c r="F9" s="793"/>
      <c r="G9" s="793"/>
      <c r="H9" s="794"/>
      <c r="I9" s="794"/>
      <c r="J9" s="794"/>
      <c r="K9" s="795" t="s">
        <v>254</v>
      </c>
      <c r="L9" s="796">
        <f>+L10+L25</f>
        <v>31093136000</v>
      </c>
      <c r="M9" s="796">
        <f t="shared" ref="M9:U9" si="3">+M10+M25</f>
        <v>10159605365</v>
      </c>
      <c r="N9" s="796">
        <f t="shared" si="3"/>
        <v>0</v>
      </c>
      <c r="O9" s="796">
        <f t="shared" si="3"/>
        <v>41252741365</v>
      </c>
      <c r="P9" s="796">
        <f t="shared" si="3"/>
        <v>3326042082.1202002</v>
      </c>
      <c r="Q9" s="796">
        <f t="shared" si="3"/>
        <v>34386918998.7798</v>
      </c>
      <c r="R9" s="796">
        <f t="shared" si="3"/>
        <v>3539780284.1000004</v>
      </c>
      <c r="S9" s="796">
        <f t="shared" si="3"/>
        <v>0</v>
      </c>
      <c r="T9" s="796">
        <f t="shared" si="3"/>
        <v>41252741365</v>
      </c>
      <c r="U9" s="787">
        <f t="shared" si="3"/>
        <v>44160268921</v>
      </c>
      <c r="V9" s="788">
        <f t="shared" si="1"/>
        <v>1.0704808325409092</v>
      </c>
      <c r="W9" s="961"/>
      <c r="X9" s="962"/>
      <c r="Y9" s="963"/>
    </row>
    <row r="10" spans="1:28" s="171" customFormat="1" ht="16.5" thickTop="1" thickBot="1" x14ac:dyDescent="0.3">
      <c r="A10" s="800">
        <v>1</v>
      </c>
      <c r="B10" s="801" t="s">
        <v>252</v>
      </c>
      <c r="C10" s="801" t="s">
        <v>252</v>
      </c>
      <c r="D10" s="801" t="s">
        <v>255</v>
      </c>
      <c r="E10" s="801"/>
      <c r="F10" s="801"/>
      <c r="G10" s="801"/>
      <c r="H10" s="802"/>
      <c r="I10" s="802"/>
      <c r="J10" s="802"/>
      <c r="K10" s="803" t="s">
        <v>256</v>
      </c>
      <c r="L10" s="787">
        <f>+L11</f>
        <v>2178966100</v>
      </c>
      <c r="M10" s="787">
        <f t="shared" ref="M10:U10" si="4">+M11</f>
        <v>1437898481</v>
      </c>
      <c r="N10" s="787">
        <f t="shared" si="4"/>
        <v>0</v>
      </c>
      <c r="O10" s="787">
        <f>+O11</f>
        <v>3616864581</v>
      </c>
      <c r="P10" s="787">
        <f t="shared" si="4"/>
        <v>308323702.92519999</v>
      </c>
      <c r="Q10" s="787">
        <f t="shared" si="4"/>
        <v>3308540878.0748</v>
      </c>
      <c r="R10" s="787">
        <f t="shared" si="4"/>
        <v>0</v>
      </c>
      <c r="S10" s="787">
        <f t="shared" si="4"/>
        <v>0</v>
      </c>
      <c r="T10" s="787">
        <f t="shared" si="4"/>
        <v>3616864581</v>
      </c>
      <c r="U10" s="787">
        <f t="shared" si="4"/>
        <v>3278086247</v>
      </c>
      <c r="V10" s="788">
        <f t="shared" si="1"/>
        <v>0.90633369693196153</v>
      </c>
      <c r="W10" s="961"/>
      <c r="X10" s="962"/>
      <c r="Y10" s="963"/>
    </row>
    <row r="11" spans="1:28" s="171" customFormat="1" ht="22.5" customHeight="1" thickTop="1" thickBot="1" x14ac:dyDescent="0.3">
      <c r="A11" s="800">
        <v>1</v>
      </c>
      <c r="B11" s="801" t="s">
        <v>252</v>
      </c>
      <c r="C11" s="801" t="s">
        <v>252</v>
      </c>
      <c r="D11" s="801" t="s">
        <v>255</v>
      </c>
      <c r="E11" s="801" t="s">
        <v>255</v>
      </c>
      <c r="F11" s="801"/>
      <c r="G11" s="801"/>
      <c r="H11" s="802"/>
      <c r="I11" s="802"/>
      <c r="J11" s="802"/>
      <c r="K11" s="803" t="s">
        <v>257</v>
      </c>
      <c r="L11" s="787">
        <f>+L12+L21</f>
        <v>2178966100</v>
      </c>
      <c r="M11" s="787">
        <f t="shared" ref="M11:U11" si="5">+M12+M21</f>
        <v>1437898481</v>
      </c>
      <c r="N11" s="787">
        <f t="shared" si="5"/>
        <v>0</v>
      </c>
      <c r="O11" s="787">
        <f t="shared" si="5"/>
        <v>3616864581</v>
      </c>
      <c r="P11" s="787">
        <f t="shared" si="5"/>
        <v>308323702.92519999</v>
      </c>
      <c r="Q11" s="787">
        <f t="shared" si="5"/>
        <v>3308540878.0748</v>
      </c>
      <c r="R11" s="787">
        <f t="shared" si="5"/>
        <v>0</v>
      </c>
      <c r="S11" s="787">
        <f t="shared" si="5"/>
        <v>0</v>
      </c>
      <c r="T11" s="787">
        <f t="shared" si="5"/>
        <v>3616864581</v>
      </c>
      <c r="U11" s="787">
        <f t="shared" si="5"/>
        <v>3278086247</v>
      </c>
      <c r="V11" s="788">
        <f t="shared" si="1"/>
        <v>0.90633369693196153</v>
      </c>
      <c r="W11" s="787"/>
      <c r="X11" s="789"/>
      <c r="Y11" s="790"/>
    </row>
    <row r="12" spans="1:28" s="171" customFormat="1" ht="22.5" customHeight="1" thickTop="1" thickBot="1" x14ac:dyDescent="0.3">
      <c r="A12" s="800">
        <v>1</v>
      </c>
      <c r="B12" s="800">
        <v>1</v>
      </c>
      <c r="C12" s="800">
        <v>1</v>
      </c>
      <c r="D12" s="801" t="s">
        <v>255</v>
      </c>
      <c r="E12" s="801" t="s">
        <v>255</v>
      </c>
      <c r="F12" s="801" t="s">
        <v>2023</v>
      </c>
      <c r="G12" s="801"/>
      <c r="H12" s="802"/>
      <c r="I12" s="802"/>
      <c r="J12" s="802"/>
      <c r="K12" s="803" t="s">
        <v>2024</v>
      </c>
      <c r="L12" s="787">
        <f>+L13+L17</f>
        <v>2178966100</v>
      </c>
      <c r="M12" s="787">
        <f t="shared" ref="M12:U12" si="6">+M13+M17</f>
        <v>1437898481</v>
      </c>
      <c r="N12" s="787">
        <f t="shared" si="6"/>
        <v>0</v>
      </c>
      <c r="O12" s="787">
        <f t="shared" si="6"/>
        <v>3616864581</v>
      </c>
      <c r="P12" s="787">
        <f t="shared" si="6"/>
        <v>308323702.92519999</v>
      </c>
      <c r="Q12" s="787">
        <f t="shared" si="6"/>
        <v>3308540878.0748</v>
      </c>
      <c r="R12" s="787">
        <f t="shared" si="6"/>
        <v>0</v>
      </c>
      <c r="S12" s="787">
        <f t="shared" si="6"/>
        <v>0</v>
      </c>
      <c r="T12" s="787">
        <f t="shared" si="6"/>
        <v>3616864581</v>
      </c>
      <c r="U12" s="787">
        <f t="shared" si="6"/>
        <v>3278086247</v>
      </c>
      <c r="V12" s="788">
        <f t="shared" si="1"/>
        <v>0.90633369693196153</v>
      </c>
      <c r="W12" s="787"/>
      <c r="X12" s="789"/>
      <c r="Y12" s="790"/>
    </row>
    <row r="13" spans="1:28" ht="22.5" customHeight="1" thickTop="1" thickBot="1" x14ac:dyDescent="0.3">
      <c r="A13" s="800">
        <v>1</v>
      </c>
      <c r="B13" s="800">
        <v>1</v>
      </c>
      <c r="C13" s="800">
        <v>1</v>
      </c>
      <c r="D13" s="801" t="s">
        <v>255</v>
      </c>
      <c r="E13" s="801" t="s">
        <v>255</v>
      </c>
      <c r="F13" s="801" t="s">
        <v>2023</v>
      </c>
      <c r="G13" s="801" t="s">
        <v>255</v>
      </c>
      <c r="H13" s="801"/>
      <c r="I13" s="801"/>
      <c r="J13" s="801"/>
      <c r="K13" s="804" t="s">
        <v>2025</v>
      </c>
      <c r="L13" s="787">
        <f>SUBTOTAL(9,L14:L16)</f>
        <v>960076701</v>
      </c>
      <c r="M13" s="787">
        <f t="shared" ref="M13:U13" si="7">SUBTOTAL(9,M14:M16)</f>
        <v>1437898481</v>
      </c>
      <c r="N13" s="787">
        <f t="shared" si="7"/>
        <v>0</v>
      </c>
      <c r="O13" s="787">
        <f t="shared" si="7"/>
        <v>2397975182</v>
      </c>
      <c r="P13" s="787">
        <f t="shared" si="7"/>
        <v>196877017.21000001</v>
      </c>
      <c r="Q13" s="787">
        <f t="shared" si="7"/>
        <v>2201098164.79</v>
      </c>
      <c r="R13" s="787">
        <f t="shared" si="7"/>
        <v>0</v>
      </c>
      <c r="S13" s="787">
        <f t="shared" si="7"/>
        <v>0</v>
      </c>
      <c r="T13" s="787">
        <f t="shared" si="7"/>
        <v>2397975182</v>
      </c>
      <c r="U13" s="787">
        <f t="shared" si="7"/>
        <v>2161436875</v>
      </c>
      <c r="V13" s="788">
        <f t="shared" si="1"/>
        <v>0.90135915134754718</v>
      </c>
      <c r="W13" s="787"/>
      <c r="X13" s="789" t="s">
        <v>2026</v>
      </c>
      <c r="Y13" s="790" t="s">
        <v>2027</v>
      </c>
    </row>
    <row r="14" spans="1:28" ht="22.5" customHeight="1" thickTop="1" thickBot="1" x14ac:dyDescent="0.35">
      <c r="A14" s="800">
        <v>1</v>
      </c>
      <c r="B14" s="800">
        <v>1</v>
      </c>
      <c r="C14" s="800">
        <v>1</v>
      </c>
      <c r="D14" s="801" t="s">
        <v>255</v>
      </c>
      <c r="E14" s="801" t="s">
        <v>255</v>
      </c>
      <c r="F14" s="801" t="s">
        <v>2023</v>
      </c>
      <c r="G14" s="801" t="s">
        <v>255</v>
      </c>
      <c r="H14" s="801" t="s">
        <v>252</v>
      </c>
      <c r="I14" s="801"/>
      <c r="J14" s="801"/>
      <c r="K14" s="804" t="s">
        <v>2028</v>
      </c>
      <c r="L14" s="805">
        <v>751474794</v>
      </c>
      <c r="M14" s="805">
        <v>1437898481</v>
      </c>
      <c r="N14" s="787"/>
      <c r="O14" s="787">
        <f>+L14+M14-N14</f>
        <v>2189373275</v>
      </c>
      <c r="P14" s="787">
        <f>+O14*7.64/100+91729</f>
        <v>167359847.21000001</v>
      </c>
      <c r="Q14" s="787">
        <f>+O14-P14</f>
        <v>2022013427.79</v>
      </c>
      <c r="R14" s="787"/>
      <c r="S14" s="787"/>
      <c r="T14" s="787">
        <f>+O14</f>
        <v>2189373275</v>
      </c>
      <c r="U14" s="806">
        <v>1860045921</v>
      </c>
      <c r="V14" s="788">
        <f t="shared" si="1"/>
        <v>0.84957916598301397</v>
      </c>
      <c r="W14" s="787"/>
      <c r="X14" s="789"/>
      <c r="Y14" s="790"/>
    </row>
    <row r="15" spans="1:28" ht="22.5" customHeight="1" thickTop="1" thickBot="1" x14ac:dyDescent="0.35">
      <c r="A15" s="800">
        <v>1</v>
      </c>
      <c r="B15" s="800">
        <v>1</v>
      </c>
      <c r="C15" s="800">
        <v>1</v>
      </c>
      <c r="D15" s="801" t="s">
        <v>255</v>
      </c>
      <c r="E15" s="801" t="s">
        <v>255</v>
      </c>
      <c r="F15" s="801" t="s">
        <v>2023</v>
      </c>
      <c r="G15" s="801" t="s">
        <v>255</v>
      </c>
      <c r="H15" s="801" t="s">
        <v>258</v>
      </c>
      <c r="I15" s="801"/>
      <c r="J15" s="801"/>
      <c r="K15" s="804" t="s">
        <v>2029</v>
      </c>
      <c r="L15" s="805">
        <v>0</v>
      </c>
      <c r="M15" s="805">
        <v>0</v>
      </c>
      <c r="N15" s="787"/>
      <c r="O15" s="787">
        <f t="shared" ref="O15:O16" si="8">+L15+M15-N15</f>
        <v>0</v>
      </c>
      <c r="P15" s="787">
        <v>0</v>
      </c>
      <c r="Q15" s="787"/>
      <c r="R15" s="787"/>
      <c r="S15" s="787"/>
      <c r="T15" s="787"/>
      <c r="U15" s="787"/>
      <c r="V15" s="788" t="s">
        <v>431</v>
      </c>
      <c r="W15" s="787"/>
      <c r="X15" s="789"/>
      <c r="Y15" s="790"/>
    </row>
    <row r="16" spans="1:28" ht="22.5" customHeight="1" thickTop="1" thickBot="1" x14ac:dyDescent="0.35">
      <c r="A16" s="800">
        <v>1</v>
      </c>
      <c r="B16" s="800">
        <v>1</v>
      </c>
      <c r="C16" s="800">
        <v>1</v>
      </c>
      <c r="D16" s="801" t="s">
        <v>255</v>
      </c>
      <c r="E16" s="801" t="s">
        <v>255</v>
      </c>
      <c r="F16" s="801" t="s">
        <v>2023</v>
      </c>
      <c r="G16" s="801" t="s">
        <v>255</v>
      </c>
      <c r="H16" s="801" t="s">
        <v>2030</v>
      </c>
      <c r="I16" s="801"/>
      <c r="J16" s="801"/>
      <c r="K16" s="804" t="s">
        <v>2031</v>
      </c>
      <c r="L16" s="787">
        <v>208601907</v>
      </c>
      <c r="M16" s="787"/>
      <c r="N16" s="787"/>
      <c r="O16" s="787">
        <f t="shared" si="8"/>
        <v>208601907</v>
      </c>
      <c r="P16" s="787">
        <v>29517170</v>
      </c>
      <c r="Q16" s="787">
        <f>+O16-P16</f>
        <v>179084737</v>
      </c>
      <c r="R16" s="787"/>
      <c r="S16" s="787"/>
      <c r="T16" s="787">
        <f>+O16</f>
        <v>208601907</v>
      </c>
      <c r="U16" s="806">
        <v>301390954</v>
      </c>
      <c r="V16" s="788">
        <f>U16/T16</f>
        <v>1.4448139920408303</v>
      </c>
      <c r="W16" s="787"/>
      <c r="X16" s="789"/>
      <c r="Y16" s="790"/>
    </row>
    <row r="17" spans="1:25" ht="22.5" customHeight="1" thickTop="1" thickBot="1" x14ac:dyDescent="0.3">
      <c r="A17" s="800">
        <v>1</v>
      </c>
      <c r="B17" s="800">
        <v>1</v>
      </c>
      <c r="C17" s="800">
        <v>1</v>
      </c>
      <c r="D17" s="801" t="s">
        <v>255</v>
      </c>
      <c r="E17" s="801" t="s">
        <v>255</v>
      </c>
      <c r="F17" s="801" t="s">
        <v>2023</v>
      </c>
      <c r="G17" s="801" t="s">
        <v>259</v>
      </c>
      <c r="H17" s="801"/>
      <c r="I17" s="801"/>
      <c r="J17" s="801"/>
      <c r="K17" s="804" t="s">
        <v>2032</v>
      </c>
      <c r="L17" s="807">
        <f>SUBTOTAL(9,L18:L20)</f>
        <v>1218889399</v>
      </c>
      <c r="M17" s="807">
        <f t="shared" ref="M17:U17" si="9">SUBTOTAL(9,M18:M20)</f>
        <v>0</v>
      </c>
      <c r="N17" s="807">
        <f t="shared" si="9"/>
        <v>0</v>
      </c>
      <c r="O17" s="807">
        <f t="shared" si="9"/>
        <v>1218889399</v>
      </c>
      <c r="P17" s="807">
        <f t="shared" si="9"/>
        <v>111446685.71519999</v>
      </c>
      <c r="Q17" s="807">
        <f t="shared" si="9"/>
        <v>1107442713.2848001</v>
      </c>
      <c r="R17" s="807">
        <f t="shared" si="9"/>
        <v>0</v>
      </c>
      <c r="S17" s="807">
        <f t="shared" si="9"/>
        <v>0</v>
      </c>
      <c r="T17" s="807">
        <f>+O17</f>
        <v>1218889399</v>
      </c>
      <c r="U17" s="807">
        <f t="shared" si="9"/>
        <v>1116649372</v>
      </c>
      <c r="V17" s="788">
        <f>U17/T17</f>
        <v>0.91612034112046614</v>
      </c>
      <c r="W17" s="807"/>
      <c r="X17" s="789"/>
      <c r="Y17" s="790"/>
    </row>
    <row r="18" spans="1:25" ht="22.5" customHeight="1" thickTop="1" thickBot="1" x14ac:dyDescent="0.35">
      <c r="A18" s="800">
        <v>1</v>
      </c>
      <c r="B18" s="800">
        <v>1</v>
      </c>
      <c r="C18" s="800">
        <v>1</v>
      </c>
      <c r="D18" s="801" t="s">
        <v>255</v>
      </c>
      <c r="E18" s="801" t="s">
        <v>255</v>
      </c>
      <c r="F18" s="801" t="s">
        <v>2023</v>
      </c>
      <c r="G18" s="801" t="s">
        <v>259</v>
      </c>
      <c r="H18" s="801" t="s">
        <v>252</v>
      </c>
      <c r="I18" s="801"/>
      <c r="J18" s="801"/>
      <c r="K18" s="804" t="s">
        <v>2033</v>
      </c>
      <c r="L18" s="805">
        <v>937421868</v>
      </c>
      <c r="M18" s="807"/>
      <c r="N18" s="807"/>
      <c r="O18" s="787">
        <f>+L18+M18-N18</f>
        <v>937421868</v>
      </c>
      <c r="P18" s="807">
        <f>+O18*7.64/100</f>
        <v>71619030.715199992</v>
      </c>
      <c r="Q18" s="807">
        <f>+O18-P18</f>
        <v>865802837.28480005</v>
      </c>
      <c r="R18" s="807"/>
      <c r="S18" s="807"/>
      <c r="T18" s="807">
        <f>+O18</f>
        <v>937421868</v>
      </c>
      <c r="U18" s="806">
        <v>737271382</v>
      </c>
      <c r="V18" s="788">
        <f>U18/T18</f>
        <v>0.78648835403528261</v>
      </c>
      <c r="W18" s="807"/>
      <c r="X18" s="789"/>
      <c r="Y18" s="790"/>
    </row>
    <row r="19" spans="1:25" ht="22.5" customHeight="1" thickTop="1" thickBot="1" x14ac:dyDescent="0.3">
      <c r="A19" s="800">
        <v>1</v>
      </c>
      <c r="B19" s="800">
        <v>1</v>
      </c>
      <c r="C19" s="800">
        <v>1</v>
      </c>
      <c r="D19" s="801" t="s">
        <v>255</v>
      </c>
      <c r="E19" s="801" t="s">
        <v>255</v>
      </c>
      <c r="F19" s="801" t="s">
        <v>2023</v>
      </c>
      <c r="G19" s="801" t="s">
        <v>259</v>
      </c>
      <c r="H19" s="801" t="s">
        <v>258</v>
      </c>
      <c r="I19" s="801"/>
      <c r="J19" s="801"/>
      <c r="K19" s="804" t="s">
        <v>2034</v>
      </c>
      <c r="L19" s="807"/>
      <c r="M19" s="807"/>
      <c r="N19" s="807"/>
      <c r="O19" s="787">
        <f>+L19+M19-N19</f>
        <v>0</v>
      </c>
      <c r="P19" s="807"/>
      <c r="Q19" s="807">
        <v>0</v>
      </c>
      <c r="R19" s="807"/>
      <c r="S19" s="807"/>
      <c r="T19" s="807"/>
      <c r="U19" s="807"/>
      <c r="V19" s="788" t="s">
        <v>431</v>
      </c>
      <c r="W19" s="807"/>
      <c r="X19" s="789"/>
      <c r="Y19" s="790"/>
    </row>
    <row r="20" spans="1:25" ht="22.5" customHeight="1" thickTop="1" thickBot="1" x14ac:dyDescent="0.35">
      <c r="A20" s="800">
        <v>1</v>
      </c>
      <c r="B20" s="800">
        <v>1</v>
      </c>
      <c r="C20" s="800">
        <v>1</v>
      </c>
      <c r="D20" s="801" t="s">
        <v>255</v>
      </c>
      <c r="E20" s="801" t="s">
        <v>255</v>
      </c>
      <c r="F20" s="801" t="s">
        <v>2023</v>
      </c>
      <c r="G20" s="801" t="s">
        <v>259</v>
      </c>
      <c r="H20" s="801" t="s">
        <v>2030</v>
      </c>
      <c r="I20" s="801"/>
      <c r="J20" s="801"/>
      <c r="K20" s="804" t="s">
        <v>2035</v>
      </c>
      <c r="L20" s="805">
        <v>281467531</v>
      </c>
      <c r="M20" s="807"/>
      <c r="N20" s="807"/>
      <c r="O20" s="787">
        <f>+L20+M20-N20</f>
        <v>281467531</v>
      </c>
      <c r="P20" s="807">
        <v>39827655</v>
      </c>
      <c r="Q20" s="807">
        <f>+O20-P20</f>
        <v>241639876</v>
      </c>
      <c r="R20" s="807"/>
      <c r="S20" s="807"/>
      <c r="T20" s="807">
        <f>+O20</f>
        <v>281467531</v>
      </c>
      <c r="U20" s="806">
        <v>379377990</v>
      </c>
      <c r="V20" s="788">
        <f>U20/T20</f>
        <v>1.347857028667367</v>
      </c>
      <c r="W20" s="807"/>
      <c r="X20" s="789"/>
      <c r="Y20" s="790"/>
    </row>
    <row r="21" spans="1:25" ht="22.5" customHeight="1" thickTop="1" thickBot="1" x14ac:dyDescent="0.3">
      <c r="A21" s="800">
        <v>1</v>
      </c>
      <c r="B21" s="800">
        <v>1</v>
      </c>
      <c r="C21" s="800">
        <v>1</v>
      </c>
      <c r="D21" s="801" t="s">
        <v>255</v>
      </c>
      <c r="E21" s="801" t="s">
        <v>255</v>
      </c>
      <c r="F21" s="801" t="s">
        <v>2036</v>
      </c>
      <c r="G21" s="808"/>
      <c r="H21" s="801"/>
      <c r="I21" s="801"/>
      <c r="J21" s="801"/>
      <c r="K21" s="804" t="s">
        <v>2037</v>
      </c>
      <c r="L21" s="807">
        <f>SUBTOTAL(9,L22:L24)</f>
        <v>0</v>
      </c>
      <c r="M21" s="807">
        <f t="shared" ref="M21:U21" si="10">SUBTOTAL(9,M22:M24)</f>
        <v>0</v>
      </c>
      <c r="N21" s="807">
        <f t="shared" si="10"/>
        <v>0</v>
      </c>
      <c r="O21" s="807">
        <f t="shared" si="10"/>
        <v>0</v>
      </c>
      <c r="P21" s="807">
        <f t="shared" si="10"/>
        <v>0</v>
      </c>
      <c r="Q21" s="807">
        <f t="shared" si="10"/>
        <v>0</v>
      </c>
      <c r="R21" s="807">
        <f t="shared" si="10"/>
        <v>0</v>
      </c>
      <c r="S21" s="807">
        <f t="shared" si="10"/>
        <v>0</v>
      </c>
      <c r="T21" s="807">
        <f t="shared" si="10"/>
        <v>0</v>
      </c>
      <c r="U21" s="807">
        <f t="shared" si="10"/>
        <v>0</v>
      </c>
      <c r="V21" s="788" t="s">
        <v>431</v>
      </c>
      <c r="W21" s="807"/>
      <c r="X21" s="789"/>
      <c r="Y21" s="790"/>
    </row>
    <row r="22" spans="1:25" ht="22.5" customHeight="1" thickTop="1" thickBot="1" x14ac:dyDescent="0.3">
      <c r="A22" s="800">
        <v>1</v>
      </c>
      <c r="B22" s="800">
        <v>1</v>
      </c>
      <c r="C22" s="800">
        <v>1</v>
      </c>
      <c r="D22" s="801" t="s">
        <v>255</v>
      </c>
      <c r="E22" s="801" t="s">
        <v>255</v>
      </c>
      <c r="F22" s="801" t="s">
        <v>2036</v>
      </c>
      <c r="G22" s="808">
        <v>1</v>
      </c>
      <c r="H22" s="801"/>
      <c r="I22" s="801"/>
      <c r="J22" s="801"/>
      <c r="K22" s="804" t="s">
        <v>2038</v>
      </c>
      <c r="L22" s="807"/>
      <c r="M22" s="807"/>
      <c r="N22" s="807"/>
      <c r="O22" s="787">
        <f>+L22+M22-N22</f>
        <v>0</v>
      </c>
      <c r="P22" s="807">
        <v>0</v>
      </c>
      <c r="Q22" s="807">
        <v>0</v>
      </c>
      <c r="R22" s="807"/>
      <c r="S22" s="807"/>
      <c r="T22" s="807"/>
      <c r="U22" s="807"/>
      <c r="V22" s="788" t="s">
        <v>431</v>
      </c>
      <c r="W22" s="807"/>
      <c r="X22" s="789"/>
      <c r="Y22" s="790"/>
    </row>
    <row r="23" spans="1:25" ht="22.5" customHeight="1" thickTop="1" thickBot="1" x14ac:dyDescent="0.3">
      <c r="A23" s="800">
        <v>1</v>
      </c>
      <c r="B23" s="800">
        <v>1</v>
      </c>
      <c r="C23" s="800">
        <v>1</v>
      </c>
      <c r="D23" s="801" t="s">
        <v>255</v>
      </c>
      <c r="E23" s="801" t="s">
        <v>255</v>
      </c>
      <c r="F23" s="801" t="s">
        <v>2036</v>
      </c>
      <c r="G23" s="808">
        <v>2</v>
      </c>
      <c r="H23" s="801"/>
      <c r="I23" s="801"/>
      <c r="J23" s="801"/>
      <c r="K23" s="804" t="s">
        <v>2039</v>
      </c>
      <c r="L23" s="807"/>
      <c r="M23" s="807"/>
      <c r="N23" s="807"/>
      <c r="O23" s="787">
        <f>+L23+M23-N23</f>
        <v>0</v>
      </c>
      <c r="P23" s="807">
        <v>0</v>
      </c>
      <c r="Q23" s="807"/>
      <c r="R23" s="807"/>
      <c r="S23" s="807"/>
      <c r="T23" s="807"/>
      <c r="U23" s="807"/>
      <c r="V23" s="788" t="s">
        <v>431</v>
      </c>
      <c r="W23" s="807"/>
      <c r="X23" s="789"/>
      <c r="Y23" s="790"/>
    </row>
    <row r="24" spans="1:25" ht="22.5" customHeight="1" thickTop="1" thickBot="1" x14ac:dyDescent="0.3">
      <c r="A24" s="800">
        <v>1</v>
      </c>
      <c r="B24" s="800">
        <v>1</v>
      </c>
      <c r="C24" s="800">
        <v>1</v>
      </c>
      <c r="D24" s="801" t="s">
        <v>255</v>
      </c>
      <c r="E24" s="801" t="s">
        <v>255</v>
      </c>
      <c r="F24" s="801" t="s">
        <v>2036</v>
      </c>
      <c r="G24" s="808">
        <v>3</v>
      </c>
      <c r="H24" s="801"/>
      <c r="I24" s="801"/>
      <c r="J24" s="801"/>
      <c r="K24" s="804" t="s">
        <v>2040</v>
      </c>
      <c r="L24" s="807"/>
      <c r="M24" s="807"/>
      <c r="N24" s="807"/>
      <c r="O24" s="787">
        <f>+L24+M24-N24</f>
        <v>0</v>
      </c>
      <c r="P24" s="807"/>
      <c r="Q24" s="807"/>
      <c r="R24" s="807"/>
      <c r="S24" s="807"/>
      <c r="T24" s="807"/>
      <c r="U24" s="807"/>
      <c r="V24" s="788" t="s">
        <v>431</v>
      </c>
      <c r="W24" s="807"/>
      <c r="X24" s="789"/>
      <c r="Y24" s="790"/>
    </row>
    <row r="25" spans="1:25" s="171" customFormat="1" ht="22.5" customHeight="1" thickTop="1" thickBot="1" x14ac:dyDescent="0.3">
      <c r="A25" s="800">
        <v>1</v>
      </c>
      <c r="B25" s="801" t="s">
        <v>252</v>
      </c>
      <c r="C25" s="801" t="s">
        <v>252</v>
      </c>
      <c r="D25" s="801" t="s">
        <v>259</v>
      </c>
      <c r="E25" s="801"/>
      <c r="F25" s="801"/>
      <c r="G25" s="808"/>
      <c r="H25" s="802"/>
      <c r="I25" s="802"/>
      <c r="J25" s="802"/>
      <c r="K25" s="803" t="s">
        <v>260</v>
      </c>
      <c r="L25" s="787">
        <f>+L26+L37+L78+L101+L187</f>
        <v>28914169900</v>
      </c>
      <c r="M25" s="787">
        <f t="shared" ref="M25:U25" si="11">+M26+M37+M78+M101+M187</f>
        <v>8721706884</v>
      </c>
      <c r="N25" s="787">
        <f t="shared" si="11"/>
        <v>0</v>
      </c>
      <c r="O25" s="787">
        <f t="shared" si="11"/>
        <v>37635876784</v>
      </c>
      <c r="P25" s="787">
        <f t="shared" si="11"/>
        <v>3017718379.1950002</v>
      </c>
      <c r="Q25" s="787">
        <f t="shared" si="11"/>
        <v>31078378120.705002</v>
      </c>
      <c r="R25" s="787">
        <f t="shared" si="11"/>
        <v>3539780284.1000004</v>
      </c>
      <c r="S25" s="787">
        <f t="shared" si="11"/>
        <v>0</v>
      </c>
      <c r="T25" s="787">
        <f t="shared" si="11"/>
        <v>37635876784</v>
      </c>
      <c r="U25" s="787">
        <f t="shared" si="11"/>
        <v>40882182674</v>
      </c>
      <c r="V25" s="788">
        <f t="shared" ref="V25:V30" si="12">U25/T25</f>
        <v>1.0862556200997047</v>
      </c>
      <c r="W25" s="787"/>
      <c r="X25" s="789"/>
      <c r="Y25" s="790"/>
    </row>
    <row r="26" spans="1:25" ht="22.5" customHeight="1" thickTop="1" thickBot="1" x14ac:dyDescent="0.3">
      <c r="A26" s="800">
        <v>1</v>
      </c>
      <c r="B26" s="801" t="s">
        <v>252</v>
      </c>
      <c r="C26" s="801" t="s">
        <v>252</v>
      </c>
      <c r="D26" s="801" t="s">
        <v>259</v>
      </c>
      <c r="E26" s="801" t="s">
        <v>255</v>
      </c>
      <c r="F26" s="801"/>
      <c r="G26" s="808"/>
      <c r="H26" s="801"/>
      <c r="I26" s="801"/>
      <c r="J26" s="801"/>
      <c r="K26" s="804" t="s">
        <v>261</v>
      </c>
      <c r="L26" s="807">
        <f>+L27</f>
        <v>12973673382</v>
      </c>
      <c r="M26" s="807">
        <f t="shared" ref="M26:U27" si="13">+M27</f>
        <v>4905701838</v>
      </c>
      <c r="N26" s="807">
        <f t="shared" si="13"/>
        <v>0</v>
      </c>
      <c r="O26" s="807">
        <f t="shared" si="13"/>
        <v>17879375220</v>
      </c>
      <c r="P26" s="807">
        <f t="shared" si="13"/>
        <v>1644646470.2000003</v>
      </c>
      <c r="Q26" s="807">
        <f t="shared" si="13"/>
        <v>13559438391.4</v>
      </c>
      <c r="R26" s="807">
        <f t="shared" si="13"/>
        <v>2675290358.4000001</v>
      </c>
      <c r="S26" s="807">
        <f t="shared" si="13"/>
        <v>0</v>
      </c>
      <c r="T26" s="807">
        <f t="shared" si="13"/>
        <v>17879375220</v>
      </c>
      <c r="U26" s="807">
        <f t="shared" si="13"/>
        <v>19289869159</v>
      </c>
      <c r="V26" s="788">
        <f t="shared" si="12"/>
        <v>1.0788894422564728</v>
      </c>
      <c r="W26" s="807"/>
      <c r="X26" s="789" t="s">
        <v>2041</v>
      </c>
      <c r="Y26" s="790" t="s">
        <v>2042</v>
      </c>
    </row>
    <row r="27" spans="1:25" ht="22.5" customHeight="1" thickTop="1" thickBot="1" x14ac:dyDescent="0.3">
      <c r="A27" s="800">
        <v>1</v>
      </c>
      <c r="B27" s="801" t="s">
        <v>252</v>
      </c>
      <c r="C27" s="801" t="s">
        <v>252</v>
      </c>
      <c r="D27" s="801" t="s">
        <v>259</v>
      </c>
      <c r="E27" s="801" t="s">
        <v>255</v>
      </c>
      <c r="F27" s="801" t="s">
        <v>262</v>
      </c>
      <c r="G27" s="808"/>
      <c r="H27" s="801"/>
      <c r="I27" s="801"/>
      <c r="J27" s="801"/>
      <c r="K27" s="804" t="s">
        <v>263</v>
      </c>
      <c r="L27" s="807">
        <f>+L28</f>
        <v>12973673382</v>
      </c>
      <c r="M27" s="807">
        <f t="shared" si="13"/>
        <v>4905701838</v>
      </c>
      <c r="N27" s="807">
        <f t="shared" si="13"/>
        <v>0</v>
      </c>
      <c r="O27" s="807">
        <f t="shared" si="13"/>
        <v>17879375220</v>
      </c>
      <c r="P27" s="807">
        <f t="shared" si="13"/>
        <v>1644646470.2000003</v>
      </c>
      <c r="Q27" s="807">
        <f t="shared" si="13"/>
        <v>13559438391.4</v>
      </c>
      <c r="R27" s="807">
        <f t="shared" si="13"/>
        <v>2675290358.4000001</v>
      </c>
      <c r="S27" s="807">
        <f t="shared" si="13"/>
        <v>0</v>
      </c>
      <c r="T27" s="807">
        <f t="shared" si="13"/>
        <v>17879375220</v>
      </c>
      <c r="U27" s="807">
        <f t="shared" si="13"/>
        <v>19289869159</v>
      </c>
      <c r="V27" s="788">
        <f t="shared" si="12"/>
        <v>1.0788894422564728</v>
      </c>
      <c r="W27" s="807"/>
      <c r="X27" s="789"/>
      <c r="Y27" s="790"/>
    </row>
    <row r="28" spans="1:25" ht="22.5" customHeight="1" thickTop="1" thickBot="1" x14ac:dyDescent="0.3">
      <c r="A28" s="800">
        <v>1</v>
      </c>
      <c r="B28" s="801" t="s">
        <v>252</v>
      </c>
      <c r="C28" s="801" t="s">
        <v>252</v>
      </c>
      <c r="D28" s="801" t="s">
        <v>259</v>
      </c>
      <c r="E28" s="801" t="s">
        <v>255</v>
      </c>
      <c r="F28" s="801" t="s">
        <v>262</v>
      </c>
      <c r="G28" s="808">
        <v>64</v>
      </c>
      <c r="H28" s="801"/>
      <c r="I28" s="801"/>
      <c r="J28" s="801"/>
      <c r="K28" s="804" t="s">
        <v>264</v>
      </c>
      <c r="L28" s="807">
        <f>+L29+L33</f>
        <v>12973673382</v>
      </c>
      <c r="M28" s="807">
        <f t="shared" ref="M28:U28" si="14">+M29+M33</f>
        <v>4905701838</v>
      </c>
      <c r="N28" s="807">
        <f t="shared" si="14"/>
        <v>0</v>
      </c>
      <c r="O28" s="807">
        <f t="shared" si="14"/>
        <v>17879375220</v>
      </c>
      <c r="P28" s="807">
        <f t="shared" si="14"/>
        <v>1644646470.2000003</v>
      </c>
      <c r="Q28" s="807">
        <f t="shared" si="14"/>
        <v>13559438391.4</v>
      </c>
      <c r="R28" s="807">
        <f t="shared" si="14"/>
        <v>2675290358.4000001</v>
      </c>
      <c r="S28" s="807">
        <f t="shared" si="14"/>
        <v>0</v>
      </c>
      <c r="T28" s="807">
        <f t="shared" si="14"/>
        <v>17879375220</v>
      </c>
      <c r="U28" s="807">
        <f t="shared" si="14"/>
        <v>19289869159</v>
      </c>
      <c r="V28" s="788">
        <f t="shared" si="12"/>
        <v>1.0788894422564728</v>
      </c>
      <c r="W28" s="807"/>
      <c r="X28" s="789"/>
      <c r="Y28" s="790"/>
    </row>
    <row r="29" spans="1:25" ht="22.5" customHeight="1" thickTop="1" thickBot="1" x14ac:dyDescent="0.3">
      <c r="A29" s="800">
        <v>1</v>
      </c>
      <c r="B29" s="801" t="s">
        <v>252</v>
      </c>
      <c r="C29" s="801" t="s">
        <v>252</v>
      </c>
      <c r="D29" s="801" t="s">
        <v>259</v>
      </c>
      <c r="E29" s="801" t="s">
        <v>255</v>
      </c>
      <c r="F29" s="801" t="s">
        <v>262</v>
      </c>
      <c r="G29" s="808">
        <v>64</v>
      </c>
      <c r="H29" s="801" t="s">
        <v>255</v>
      </c>
      <c r="I29" s="801"/>
      <c r="J29" s="801"/>
      <c r="K29" s="804" t="s">
        <v>2043</v>
      </c>
      <c r="L29" s="807">
        <f>SUBTOTAL(9,L30:L32)</f>
        <v>12973673382</v>
      </c>
      <c r="M29" s="807">
        <f t="shared" ref="M29:U29" si="15">SUBTOTAL(9,M30:M32)</f>
        <v>4905701838</v>
      </c>
      <c r="N29" s="807">
        <f t="shared" si="15"/>
        <v>0</v>
      </c>
      <c r="O29" s="807">
        <f t="shared" si="15"/>
        <v>17879375220</v>
      </c>
      <c r="P29" s="807">
        <f t="shared" si="15"/>
        <v>1644646470.2000003</v>
      </c>
      <c r="Q29" s="807">
        <f t="shared" si="15"/>
        <v>13559438391.4</v>
      </c>
      <c r="R29" s="807">
        <f t="shared" si="15"/>
        <v>2675290358.4000001</v>
      </c>
      <c r="S29" s="807">
        <f t="shared" si="15"/>
        <v>0</v>
      </c>
      <c r="T29" s="807">
        <f t="shared" si="15"/>
        <v>17879375220</v>
      </c>
      <c r="U29" s="807">
        <f t="shared" si="15"/>
        <v>19289869159</v>
      </c>
      <c r="V29" s="788">
        <f t="shared" si="12"/>
        <v>1.0788894422564728</v>
      </c>
      <c r="W29" s="807"/>
      <c r="X29" s="789"/>
      <c r="Y29" s="790"/>
    </row>
    <row r="30" spans="1:25" ht="22.5" customHeight="1" thickTop="1" thickBot="1" x14ac:dyDescent="0.3">
      <c r="A30" s="800">
        <v>1</v>
      </c>
      <c r="B30" s="801" t="s">
        <v>252</v>
      </c>
      <c r="C30" s="801" t="s">
        <v>252</v>
      </c>
      <c r="D30" s="801" t="s">
        <v>259</v>
      </c>
      <c r="E30" s="801" t="s">
        <v>255</v>
      </c>
      <c r="F30" s="801" t="s">
        <v>262</v>
      </c>
      <c r="G30" s="808">
        <v>64</v>
      </c>
      <c r="H30" s="801" t="s">
        <v>255</v>
      </c>
      <c r="I30" s="801" t="s">
        <v>252</v>
      </c>
      <c r="J30" s="801"/>
      <c r="K30" s="804" t="s">
        <v>2044</v>
      </c>
      <c r="L30" s="809">
        <f>9561691068+63000000</f>
        <v>9624691068</v>
      </c>
      <c r="M30" s="809">
        <v>4091260098</v>
      </c>
      <c r="N30" s="809"/>
      <c r="O30" s="809">
        <f t="shared" ref="O30:O32" si="16">L30+M30-N30</f>
        <v>13715951166</v>
      </c>
      <c r="P30" s="809">
        <f>+L30*0.1-10479198+357758331-1</f>
        <v>1309748238.8000002</v>
      </c>
      <c r="Q30" s="809">
        <f>+O30-P30-R30</f>
        <v>10400709031.6</v>
      </c>
      <c r="R30" s="809">
        <f>+L30*0.2+10479199-5+70076488</f>
        <v>2005493895.6000001</v>
      </c>
      <c r="S30" s="809"/>
      <c r="T30" s="809">
        <f>+O30</f>
        <v>13715951166</v>
      </c>
      <c r="U30" s="807">
        <f>13547498250+177568</f>
        <v>13547675818</v>
      </c>
      <c r="V30" s="788">
        <f t="shared" si="12"/>
        <v>0.98773141242897311</v>
      </c>
      <c r="W30" s="807"/>
      <c r="X30" s="789"/>
      <c r="Y30" s="790"/>
    </row>
    <row r="31" spans="1:25" ht="22.5" customHeight="1" thickTop="1" thickBot="1" x14ac:dyDescent="0.3">
      <c r="A31" s="800">
        <v>1</v>
      </c>
      <c r="B31" s="801" t="s">
        <v>252</v>
      </c>
      <c r="C31" s="801" t="s">
        <v>252</v>
      </c>
      <c r="D31" s="801" t="s">
        <v>259</v>
      </c>
      <c r="E31" s="801" t="s">
        <v>255</v>
      </c>
      <c r="F31" s="801" t="s">
        <v>262</v>
      </c>
      <c r="G31" s="808">
        <v>64</v>
      </c>
      <c r="H31" s="801" t="s">
        <v>255</v>
      </c>
      <c r="I31" s="801" t="s">
        <v>258</v>
      </c>
      <c r="J31" s="801"/>
      <c r="K31" s="804" t="s">
        <v>2045</v>
      </c>
      <c r="L31" s="809">
        <v>0</v>
      </c>
      <c r="M31" s="809">
        <v>0</v>
      </c>
      <c r="N31" s="809"/>
      <c r="O31" s="809">
        <f t="shared" si="16"/>
        <v>0</v>
      </c>
      <c r="P31" s="809">
        <f>+L31*0.1</f>
        <v>0</v>
      </c>
      <c r="Q31" s="809">
        <f>+O31-P31-R31</f>
        <v>0</v>
      </c>
      <c r="R31" s="809">
        <f>+L31*0.2</f>
        <v>0</v>
      </c>
      <c r="S31" s="809"/>
      <c r="T31" s="809">
        <f>+O31</f>
        <v>0</v>
      </c>
      <c r="U31" s="807">
        <v>0</v>
      </c>
      <c r="V31" s="788" t="s">
        <v>431</v>
      </c>
      <c r="W31" s="807"/>
      <c r="X31" s="789"/>
      <c r="Y31" s="790"/>
    </row>
    <row r="32" spans="1:25" ht="22.5" customHeight="1" thickTop="1" thickBot="1" x14ac:dyDescent="0.3">
      <c r="A32" s="800">
        <v>1</v>
      </c>
      <c r="B32" s="801" t="s">
        <v>252</v>
      </c>
      <c r="C32" s="801" t="s">
        <v>252</v>
      </c>
      <c r="D32" s="801" t="s">
        <v>259</v>
      </c>
      <c r="E32" s="801" t="s">
        <v>255</v>
      </c>
      <c r="F32" s="801" t="s">
        <v>262</v>
      </c>
      <c r="G32" s="808">
        <v>64</v>
      </c>
      <c r="H32" s="801" t="s">
        <v>255</v>
      </c>
      <c r="I32" s="801" t="s">
        <v>2030</v>
      </c>
      <c r="J32" s="801"/>
      <c r="K32" s="804" t="s">
        <v>2046</v>
      </c>
      <c r="L32" s="809">
        <v>3348982314</v>
      </c>
      <c r="M32" s="809">
        <v>814441740</v>
      </c>
      <c r="N32" s="809"/>
      <c r="O32" s="809">
        <f t="shared" si="16"/>
        <v>4163424054</v>
      </c>
      <c r="P32" s="809">
        <f>+L32*0.1</f>
        <v>334898231.40000004</v>
      </c>
      <c r="Q32" s="809">
        <f>+O32-P32-R32</f>
        <v>3158729359.7999997</v>
      </c>
      <c r="R32" s="809">
        <f>+L32*0.2</f>
        <v>669796462.80000007</v>
      </c>
      <c r="S32" s="809"/>
      <c r="T32" s="809">
        <f>+O32</f>
        <v>4163424054</v>
      </c>
      <c r="U32" s="807">
        <v>5742193341</v>
      </c>
      <c r="V32" s="788">
        <f>U32/T32</f>
        <v>1.3791997323652874</v>
      </c>
      <c r="W32" s="807"/>
      <c r="X32" s="789"/>
      <c r="Y32" s="790"/>
    </row>
    <row r="33" spans="1:25" ht="22.5" customHeight="1" thickTop="1" thickBot="1" x14ac:dyDescent="0.3">
      <c r="A33" s="800">
        <v>1</v>
      </c>
      <c r="B33" s="801" t="s">
        <v>252</v>
      </c>
      <c r="C33" s="801" t="s">
        <v>252</v>
      </c>
      <c r="D33" s="801" t="s">
        <v>259</v>
      </c>
      <c r="E33" s="801" t="s">
        <v>255</v>
      </c>
      <c r="F33" s="801" t="s">
        <v>262</v>
      </c>
      <c r="G33" s="808">
        <v>64</v>
      </c>
      <c r="H33" s="801" t="s">
        <v>259</v>
      </c>
      <c r="I33" s="801"/>
      <c r="J33" s="801"/>
      <c r="K33" s="804" t="s">
        <v>2047</v>
      </c>
      <c r="L33" s="807">
        <f>SUBTOTAL(9,L34:L36)</f>
        <v>0</v>
      </c>
      <c r="M33" s="807">
        <f t="shared" ref="M33:U33" si="17">SUBTOTAL(9,M34:M36)</f>
        <v>0</v>
      </c>
      <c r="N33" s="807">
        <f t="shared" si="17"/>
        <v>0</v>
      </c>
      <c r="O33" s="807">
        <f t="shared" si="17"/>
        <v>0</v>
      </c>
      <c r="P33" s="807">
        <f t="shared" si="17"/>
        <v>0</v>
      </c>
      <c r="Q33" s="807">
        <f t="shared" si="17"/>
        <v>0</v>
      </c>
      <c r="R33" s="807">
        <f t="shared" si="17"/>
        <v>0</v>
      </c>
      <c r="S33" s="807">
        <f t="shared" si="17"/>
        <v>0</v>
      </c>
      <c r="T33" s="807">
        <f t="shared" si="17"/>
        <v>0</v>
      </c>
      <c r="U33" s="807">
        <f t="shared" si="17"/>
        <v>0</v>
      </c>
      <c r="V33" s="788"/>
      <c r="W33" s="807"/>
      <c r="X33" s="789"/>
      <c r="Y33" s="790"/>
    </row>
    <row r="34" spans="1:25" ht="22.5" customHeight="1" thickTop="1" thickBot="1" x14ac:dyDescent="0.3">
      <c r="A34" s="800">
        <v>1</v>
      </c>
      <c r="B34" s="801" t="s">
        <v>252</v>
      </c>
      <c r="C34" s="801" t="s">
        <v>252</v>
      </c>
      <c r="D34" s="801" t="s">
        <v>259</v>
      </c>
      <c r="E34" s="801" t="s">
        <v>255</v>
      </c>
      <c r="F34" s="801" t="s">
        <v>262</v>
      </c>
      <c r="G34" s="808">
        <v>64</v>
      </c>
      <c r="H34" s="801" t="s">
        <v>259</v>
      </c>
      <c r="I34" s="801" t="s">
        <v>252</v>
      </c>
      <c r="J34" s="801"/>
      <c r="K34" s="804" t="s">
        <v>2048</v>
      </c>
      <c r="L34" s="807"/>
      <c r="M34" s="807"/>
      <c r="N34" s="807"/>
      <c r="O34" s="787">
        <f>+L34+M34-N34</f>
        <v>0</v>
      </c>
      <c r="P34" s="807"/>
      <c r="Q34" s="807"/>
      <c r="R34" s="807"/>
      <c r="S34" s="807"/>
      <c r="T34" s="807"/>
      <c r="U34" s="807"/>
      <c r="V34" s="788"/>
      <c r="W34" s="807"/>
      <c r="X34" s="789"/>
      <c r="Y34" s="790"/>
    </row>
    <row r="35" spans="1:25" ht="22.5" customHeight="1" thickTop="1" thickBot="1" x14ac:dyDescent="0.3">
      <c r="A35" s="800">
        <v>1</v>
      </c>
      <c r="B35" s="801" t="s">
        <v>252</v>
      </c>
      <c r="C35" s="801" t="s">
        <v>252</v>
      </c>
      <c r="D35" s="801" t="s">
        <v>259</v>
      </c>
      <c r="E35" s="801" t="s">
        <v>255</v>
      </c>
      <c r="F35" s="801" t="s">
        <v>262</v>
      </c>
      <c r="G35" s="808">
        <v>64</v>
      </c>
      <c r="H35" s="801" t="s">
        <v>259</v>
      </c>
      <c r="I35" s="801" t="s">
        <v>258</v>
      </c>
      <c r="J35" s="801"/>
      <c r="K35" s="804" t="s">
        <v>2049</v>
      </c>
      <c r="L35" s="807"/>
      <c r="M35" s="807"/>
      <c r="N35" s="807"/>
      <c r="O35" s="787">
        <f>+L35+M35-N35</f>
        <v>0</v>
      </c>
      <c r="P35" s="807"/>
      <c r="Q35" s="807"/>
      <c r="R35" s="807"/>
      <c r="S35" s="807"/>
      <c r="T35" s="807"/>
      <c r="U35" s="807"/>
      <c r="V35" s="788"/>
      <c r="W35" s="807"/>
      <c r="X35" s="789"/>
      <c r="Y35" s="790"/>
    </row>
    <row r="36" spans="1:25" ht="22.5" customHeight="1" thickTop="1" thickBot="1" x14ac:dyDescent="0.3">
      <c r="A36" s="800">
        <v>1</v>
      </c>
      <c r="B36" s="801" t="s">
        <v>252</v>
      </c>
      <c r="C36" s="801" t="s">
        <v>252</v>
      </c>
      <c r="D36" s="801" t="s">
        <v>259</v>
      </c>
      <c r="E36" s="801" t="s">
        <v>255</v>
      </c>
      <c r="F36" s="801" t="s">
        <v>262</v>
      </c>
      <c r="G36" s="808">
        <v>64</v>
      </c>
      <c r="H36" s="801" t="s">
        <v>259</v>
      </c>
      <c r="I36" s="801" t="s">
        <v>2030</v>
      </c>
      <c r="J36" s="801"/>
      <c r="K36" s="804" t="s">
        <v>2050</v>
      </c>
      <c r="L36" s="807"/>
      <c r="M36" s="807"/>
      <c r="N36" s="807"/>
      <c r="O36" s="787">
        <f>+L36+M36-N36</f>
        <v>0</v>
      </c>
      <c r="P36" s="807"/>
      <c r="Q36" s="807"/>
      <c r="R36" s="807"/>
      <c r="S36" s="807"/>
      <c r="T36" s="807"/>
      <c r="U36" s="807"/>
      <c r="V36" s="788"/>
      <c r="W36" s="807"/>
      <c r="X36" s="789"/>
      <c r="Y36" s="790"/>
    </row>
    <row r="37" spans="1:25" ht="22.5" customHeight="1" thickTop="1" thickBot="1" x14ac:dyDescent="0.3">
      <c r="A37" s="800">
        <v>1</v>
      </c>
      <c r="B37" s="801" t="s">
        <v>252</v>
      </c>
      <c r="C37" s="801" t="s">
        <v>252</v>
      </c>
      <c r="D37" s="801" t="s">
        <v>259</v>
      </c>
      <c r="E37" s="801" t="s">
        <v>259</v>
      </c>
      <c r="F37" s="801"/>
      <c r="G37" s="808"/>
      <c r="H37" s="801"/>
      <c r="I37" s="801"/>
      <c r="J37" s="801"/>
      <c r="K37" s="804" t="s">
        <v>265</v>
      </c>
      <c r="L37" s="807">
        <f>+L38+L42+L46+L50+L54+L58+L62+L66+L70+L74</f>
        <v>6730519398</v>
      </c>
      <c r="M37" s="807">
        <f t="shared" ref="M37:U37" si="18">+M38+M42+M46+M50+M54+M58+M62+M66+M70+M74</f>
        <v>1413084572</v>
      </c>
      <c r="N37" s="807">
        <f t="shared" si="18"/>
        <v>0</v>
      </c>
      <c r="O37" s="807">
        <f t="shared" si="18"/>
        <v>8143603970</v>
      </c>
      <c r="P37" s="807">
        <f t="shared" si="18"/>
        <v>93382360</v>
      </c>
      <c r="Q37" s="807">
        <f t="shared" si="18"/>
        <v>7245916602.3000002</v>
      </c>
      <c r="R37" s="807">
        <f t="shared" si="18"/>
        <v>804305007.70000005</v>
      </c>
      <c r="S37" s="807">
        <f t="shared" si="18"/>
        <v>0</v>
      </c>
      <c r="T37" s="807">
        <f t="shared" si="18"/>
        <v>8143603970</v>
      </c>
      <c r="U37" s="807">
        <f t="shared" si="18"/>
        <v>9074123250</v>
      </c>
      <c r="V37" s="788">
        <f>U37/T37</f>
        <v>1.1142638177676512</v>
      </c>
      <c r="W37" s="807"/>
      <c r="X37" s="789"/>
      <c r="Y37" s="790"/>
    </row>
    <row r="38" spans="1:25" ht="22.5" customHeight="1" thickTop="1" thickBot="1" x14ac:dyDescent="0.3">
      <c r="A38" s="800">
        <v>1</v>
      </c>
      <c r="B38" s="801" t="s">
        <v>252</v>
      </c>
      <c r="C38" s="801" t="s">
        <v>252</v>
      </c>
      <c r="D38" s="801" t="s">
        <v>259</v>
      </c>
      <c r="E38" s="801" t="s">
        <v>259</v>
      </c>
      <c r="F38" s="801" t="s">
        <v>2051</v>
      </c>
      <c r="G38" s="808"/>
      <c r="H38" s="801"/>
      <c r="I38" s="801"/>
      <c r="J38" s="801"/>
      <c r="K38" s="804" t="s">
        <v>2052</v>
      </c>
      <c r="L38" s="807">
        <f>SUBTOTAL(9,L39:L41)</f>
        <v>0</v>
      </c>
      <c r="M38" s="807">
        <f t="shared" ref="M38:U38" si="19">SUBTOTAL(9,M39:M41)</f>
        <v>0</v>
      </c>
      <c r="N38" s="807">
        <f t="shared" si="19"/>
        <v>0</v>
      </c>
      <c r="O38" s="807">
        <f t="shared" si="19"/>
        <v>0</v>
      </c>
      <c r="P38" s="807">
        <f t="shared" si="19"/>
        <v>0</v>
      </c>
      <c r="Q38" s="807">
        <f t="shared" si="19"/>
        <v>0</v>
      </c>
      <c r="R38" s="807">
        <f t="shared" si="19"/>
        <v>0</v>
      </c>
      <c r="S38" s="807">
        <f t="shared" si="19"/>
        <v>0</v>
      </c>
      <c r="T38" s="807">
        <f t="shared" si="19"/>
        <v>0</v>
      </c>
      <c r="U38" s="807">
        <f t="shared" si="19"/>
        <v>0</v>
      </c>
      <c r="V38" s="788"/>
      <c r="W38" s="807"/>
      <c r="X38" s="789"/>
      <c r="Y38" s="790"/>
    </row>
    <row r="39" spans="1:25" ht="22.5" customHeight="1" thickTop="1" thickBot="1" x14ac:dyDescent="0.3">
      <c r="A39" s="800">
        <v>1</v>
      </c>
      <c r="B39" s="801" t="s">
        <v>252</v>
      </c>
      <c r="C39" s="801" t="s">
        <v>252</v>
      </c>
      <c r="D39" s="801" t="s">
        <v>259</v>
      </c>
      <c r="E39" s="801" t="s">
        <v>259</v>
      </c>
      <c r="F39" s="801" t="s">
        <v>2051</v>
      </c>
      <c r="G39" s="808">
        <v>1</v>
      </c>
      <c r="H39" s="801"/>
      <c r="I39" s="801"/>
      <c r="J39" s="801"/>
      <c r="K39" s="804" t="s">
        <v>2053</v>
      </c>
      <c r="L39" s="807"/>
      <c r="M39" s="807"/>
      <c r="N39" s="807"/>
      <c r="O39" s="787">
        <f>+L39+M39-N39</f>
        <v>0</v>
      </c>
      <c r="P39" s="807"/>
      <c r="Q39" s="807"/>
      <c r="R39" s="807"/>
      <c r="S39" s="807"/>
      <c r="T39" s="807"/>
      <c r="U39" s="807"/>
      <c r="V39" s="788"/>
      <c r="W39" s="807"/>
      <c r="X39" s="789"/>
      <c r="Y39" s="790"/>
    </row>
    <row r="40" spans="1:25" ht="22.5" customHeight="1" thickTop="1" thickBot="1" x14ac:dyDescent="0.3">
      <c r="A40" s="800">
        <v>1</v>
      </c>
      <c r="B40" s="801" t="s">
        <v>252</v>
      </c>
      <c r="C40" s="801" t="s">
        <v>252</v>
      </c>
      <c r="D40" s="801" t="s">
        <v>259</v>
      </c>
      <c r="E40" s="801" t="s">
        <v>259</v>
      </c>
      <c r="F40" s="801" t="s">
        <v>2051</v>
      </c>
      <c r="G40" s="808">
        <v>2</v>
      </c>
      <c r="H40" s="801"/>
      <c r="I40" s="801"/>
      <c r="J40" s="801"/>
      <c r="K40" s="804" t="s">
        <v>2054</v>
      </c>
      <c r="L40" s="807"/>
      <c r="M40" s="807"/>
      <c r="N40" s="807"/>
      <c r="O40" s="787">
        <f>+L40+M40-N40</f>
        <v>0</v>
      </c>
      <c r="P40" s="807"/>
      <c r="Q40" s="807"/>
      <c r="R40" s="807"/>
      <c r="S40" s="807"/>
      <c r="T40" s="807"/>
      <c r="U40" s="807"/>
      <c r="V40" s="788"/>
      <c r="W40" s="807"/>
      <c r="X40" s="789"/>
      <c r="Y40" s="790"/>
    </row>
    <row r="41" spans="1:25" ht="22.5" customHeight="1" thickTop="1" thickBot="1" x14ac:dyDescent="0.3">
      <c r="A41" s="800">
        <v>1</v>
      </c>
      <c r="B41" s="801" t="s">
        <v>252</v>
      </c>
      <c r="C41" s="801" t="s">
        <v>252</v>
      </c>
      <c r="D41" s="801" t="s">
        <v>259</v>
      </c>
      <c r="E41" s="801" t="s">
        <v>259</v>
      </c>
      <c r="F41" s="801" t="s">
        <v>2051</v>
      </c>
      <c r="G41" s="808">
        <v>3</v>
      </c>
      <c r="H41" s="801"/>
      <c r="I41" s="801"/>
      <c r="J41" s="801"/>
      <c r="K41" s="804" t="s">
        <v>2055</v>
      </c>
      <c r="L41" s="807"/>
      <c r="M41" s="807"/>
      <c r="N41" s="807"/>
      <c r="O41" s="787">
        <f>+L41+M41-N41</f>
        <v>0</v>
      </c>
      <c r="P41" s="807"/>
      <c r="Q41" s="807"/>
      <c r="R41" s="807"/>
      <c r="S41" s="807"/>
      <c r="T41" s="807"/>
      <c r="U41" s="807"/>
      <c r="V41" s="788"/>
      <c r="W41" s="807"/>
      <c r="X41" s="789"/>
      <c r="Y41" s="790"/>
    </row>
    <row r="42" spans="1:25" ht="22.5" customHeight="1" thickTop="1" thickBot="1" x14ac:dyDescent="0.3">
      <c r="A42" s="800">
        <v>1</v>
      </c>
      <c r="B42" s="801" t="s">
        <v>252</v>
      </c>
      <c r="C42" s="801" t="s">
        <v>252</v>
      </c>
      <c r="D42" s="801" t="s">
        <v>259</v>
      </c>
      <c r="E42" s="801" t="s">
        <v>259</v>
      </c>
      <c r="F42" s="801" t="s">
        <v>2056</v>
      </c>
      <c r="G42" s="808"/>
      <c r="H42" s="801"/>
      <c r="I42" s="801"/>
      <c r="J42" s="801"/>
      <c r="K42" s="804" t="s">
        <v>2057</v>
      </c>
      <c r="L42" s="807">
        <f>SUBTOTAL(9,L43:L45)</f>
        <v>481027963</v>
      </c>
      <c r="M42" s="807">
        <f t="shared" ref="M42:U42" si="20">SUBTOTAL(9,M43:M45)</f>
        <v>25001817</v>
      </c>
      <c r="N42" s="807">
        <f t="shared" si="20"/>
        <v>0</v>
      </c>
      <c r="O42" s="807">
        <f t="shared" si="20"/>
        <v>506029780</v>
      </c>
      <c r="P42" s="807">
        <f t="shared" si="20"/>
        <v>93382360</v>
      </c>
      <c r="Q42" s="807">
        <f t="shared" si="20"/>
        <v>364544623</v>
      </c>
      <c r="R42" s="807">
        <f t="shared" si="20"/>
        <v>48102797.000000007</v>
      </c>
      <c r="S42" s="807">
        <f t="shared" si="20"/>
        <v>0</v>
      </c>
      <c r="T42" s="807">
        <f t="shared" si="20"/>
        <v>506029780</v>
      </c>
      <c r="U42" s="807">
        <f t="shared" si="20"/>
        <v>721946633</v>
      </c>
      <c r="V42" s="788">
        <f>U42/T42</f>
        <v>1.4266880360282352</v>
      </c>
      <c r="W42" s="807"/>
      <c r="X42" s="789" t="s">
        <v>2058</v>
      </c>
      <c r="Y42" s="790" t="s">
        <v>2059</v>
      </c>
    </row>
    <row r="43" spans="1:25" ht="22.5" customHeight="1" thickTop="1" thickBot="1" x14ac:dyDescent="0.3">
      <c r="A43" s="800">
        <v>1</v>
      </c>
      <c r="B43" s="801" t="s">
        <v>252</v>
      </c>
      <c r="C43" s="801" t="s">
        <v>252</v>
      </c>
      <c r="D43" s="801" t="s">
        <v>259</v>
      </c>
      <c r="E43" s="801" t="s">
        <v>259</v>
      </c>
      <c r="F43" s="801" t="s">
        <v>2056</v>
      </c>
      <c r="G43" s="808">
        <v>1</v>
      </c>
      <c r="H43" s="801"/>
      <c r="I43" s="801"/>
      <c r="J43" s="801"/>
      <c r="K43" s="804" t="s">
        <v>2060</v>
      </c>
      <c r="L43" s="810">
        <v>481027963</v>
      </c>
      <c r="M43" s="810">
        <v>25001817</v>
      </c>
      <c r="N43" s="810"/>
      <c r="O43" s="810">
        <f t="shared" ref="O43" si="21">L43+M43-N43</f>
        <v>506029780</v>
      </c>
      <c r="P43" s="810">
        <f>68380543+24996817+5000</f>
        <v>93382360</v>
      </c>
      <c r="Q43" s="809">
        <f t="shared" ref="Q43" si="22">+O43-P43-R43</f>
        <v>364544623</v>
      </c>
      <c r="R43" s="810">
        <f>+L43*0.1-0.3+1</f>
        <v>48102797.000000007</v>
      </c>
      <c r="S43" s="810"/>
      <c r="T43" s="810">
        <f>+O43</f>
        <v>506029780</v>
      </c>
      <c r="U43" s="810">
        <v>721946633</v>
      </c>
      <c r="V43" s="788">
        <f>U43/T43</f>
        <v>1.4266880360282352</v>
      </c>
      <c r="W43" s="807"/>
      <c r="X43" s="789"/>
      <c r="Y43" s="790"/>
    </row>
    <row r="44" spans="1:25" ht="22.5" customHeight="1" thickTop="1" thickBot="1" x14ac:dyDescent="0.3">
      <c r="A44" s="800">
        <v>1</v>
      </c>
      <c r="B44" s="801" t="s">
        <v>252</v>
      </c>
      <c r="C44" s="801" t="s">
        <v>252</v>
      </c>
      <c r="D44" s="801" t="s">
        <v>259</v>
      </c>
      <c r="E44" s="801" t="s">
        <v>259</v>
      </c>
      <c r="F44" s="801" t="s">
        <v>2056</v>
      </c>
      <c r="G44" s="808">
        <v>2</v>
      </c>
      <c r="H44" s="801"/>
      <c r="I44" s="801"/>
      <c r="J44" s="801"/>
      <c r="K44" s="804" t="s">
        <v>2061</v>
      </c>
      <c r="L44" s="807"/>
      <c r="M44" s="807"/>
      <c r="N44" s="807"/>
      <c r="O44" s="787">
        <f>+L44+M44-N44</f>
        <v>0</v>
      </c>
      <c r="P44" s="807"/>
      <c r="Q44" s="807"/>
      <c r="R44" s="807"/>
      <c r="S44" s="807"/>
      <c r="T44" s="807"/>
      <c r="U44" s="807"/>
      <c r="V44" s="788"/>
      <c r="W44" s="807"/>
      <c r="X44" s="789"/>
      <c r="Y44" s="790"/>
    </row>
    <row r="45" spans="1:25" ht="22.5" customHeight="1" thickTop="1" thickBot="1" x14ac:dyDescent="0.3">
      <c r="A45" s="800">
        <v>1</v>
      </c>
      <c r="B45" s="801" t="s">
        <v>252</v>
      </c>
      <c r="C45" s="801" t="s">
        <v>252</v>
      </c>
      <c r="D45" s="801" t="s">
        <v>259</v>
      </c>
      <c r="E45" s="801" t="s">
        <v>259</v>
      </c>
      <c r="F45" s="801" t="s">
        <v>2056</v>
      </c>
      <c r="G45" s="808">
        <v>3</v>
      </c>
      <c r="H45" s="801"/>
      <c r="I45" s="801"/>
      <c r="J45" s="801"/>
      <c r="K45" s="804" t="s">
        <v>2062</v>
      </c>
      <c r="L45" s="807"/>
      <c r="M45" s="807"/>
      <c r="N45" s="807"/>
      <c r="O45" s="787">
        <f>+L45+M45-N45</f>
        <v>0</v>
      </c>
      <c r="P45" s="807"/>
      <c r="Q45" s="807"/>
      <c r="R45" s="807"/>
      <c r="S45" s="807"/>
      <c r="T45" s="807"/>
      <c r="U45" s="807"/>
      <c r="V45" s="788"/>
      <c r="W45" s="807"/>
      <c r="X45" s="789"/>
      <c r="Y45" s="790"/>
    </row>
    <row r="46" spans="1:25" ht="22.5" customHeight="1" thickTop="1" thickBot="1" x14ac:dyDescent="0.3">
      <c r="A46" s="800">
        <v>1</v>
      </c>
      <c r="B46" s="801" t="s">
        <v>252</v>
      </c>
      <c r="C46" s="801" t="s">
        <v>252</v>
      </c>
      <c r="D46" s="801" t="s">
        <v>259</v>
      </c>
      <c r="E46" s="801" t="s">
        <v>259</v>
      </c>
      <c r="F46" s="801" t="s">
        <v>2063</v>
      </c>
      <c r="G46" s="808"/>
      <c r="H46" s="801"/>
      <c r="I46" s="801"/>
      <c r="J46" s="801"/>
      <c r="K46" s="804" t="s">
        <v>2064</v>
      </c>
      <c r="L46" s="787">
        <f>SUBTOTAL(9,L47:L49)</f>
        <v>318939755</v>
      </c>
      <c r="M46" s="787">
        <f t="shared" ref="M46:U46" si="23">SUBTOTAL(9,M47:M49)</f>
        <v>0</v>
      </c>
      <c r="N46" s="787">
        <f t="shared" si="23"/>
        <v>0</v>
      </c>
      <c r="O46" s="787">
        <f t="shared" si="23"/>
        <v>318939755</v>
      </c>
      <c r="P46" s="787">
        <f t="shared" si="23"/>
        <v>0</v>
      </c>
      <c r="Q46" s="787">
        <f t="shared" si="23"/>
        <v>287045780</v>
      </c>
      <c r="R46" s="787">
        <f t="shared" si="23"/>
        <v>31893975</v>
      </c>
      <c r="S46" s="787">
        <f t="shared" si="23"/>
        <v>0</v>
      </c>
      <c r="T46" s="787">
        <f t="shared" si="23"/>
        <v>318939755</v>
      </c>
      <c r="U46" s="787">
        <f t="shared" si="23"/>
        <v>653934373</v>
      </c>
      <c r="V46" s="788">
        <f>U46/T46</f>
        <v>2.0503382308047486</v>
      </c>
      <c r="W46" s="787"/>
      <c r="X46" s="789" t="s">
        <v>2065</v>
      </c>
      <c r="Y46" s="790" t="s">
        <v>2059</v>
      </c>
    </row>
    <row r="47" spans="1:25" ht="22.5" customHeight="1" thickTop="1" thickBot="1" x14ac:dyDescent="0.3">
      <c r="A47" s="800">
        <v>1</v>
      </c>
      <c r="B47" s="801" t="s">
        <v>252</v>
      </c>
      <c r="C47" s="801" t="s">
        <v>252</v>
      </c>
      <c r="D47" s="801" t="s">
        <v>259</v>
      </c>
      <c r="E47" s="801" t="s">
        <v>259</v>
      </c>
      <c r="F47" s="801" t="s">
        <v>2063</v>
      </c>
      <c r="G47" s="808">
        <v>1</v>
      </c>
      <c r="H47" s="801"/>
      <c r="I47" s="801"/>
      <c r="J47" s="801"/>
      <c r="K47" s="804" t="s">
        <v>2066</v>
      </c>
      <c r="L47" s="810">
        <v>318939755</v>
      </c>
      <c r="M47" s="810"/>
      <c r="N47" s="810"/>
      <c r="O47" s="810">
        <f t="shared" ref="O47" si="24">L47+M47-N47</f>
        <v>318939755</v>
      </c>
      <c r="P47" s="810">
        <v>0</v>
      </c>
      <c r="Q47" s="809">
        <f t="shared" ref="Q47" si="25">+O47-P47-R47</f>
        <v>287045780</v>
      </c>
      <c r="R47" s="810">
        <f>+L47*0.1-0.5</f>
        <v>31893975</v>
      </c>
      <c r="S47" s="810"/>
      <c r="T47" s="810">
        <f>+O47</f>
        <v>318939755</v>
      </c>
      <c r="U47" s="810">
        <v>653934373</v>
      </c>
      <c r="V47" s="788">
        <f>U47/T47</f>
        <v>2.0503382308047486</v>
      </c>
      <c r="W47" s="787"/>
      <c r="X47" s="789"/>
      <c r="Y47" s="790"/>
    </row>
    <row r="48" spans="1:25" ht="22.5" customHeight="1" thickTop="1" thickBot="1" x14ac:dyDescent="0.3">
      <c r="A48" s="800">
        <v>1</v>
      </c>
      <c r="B48" s="801" t="s">
        <v>252</v>
      </c>
      <c r="C48" s="801" t="s">
        <v>252</v>
      </c>
      <c r="D48" s="801" t="s">
        <v>259</v>
      </c>
      <c r="E48" s="801" t="s">
        <v>259</v>
      </c>
      <c r="F48" s="801" t="s">
        <v>2063</v>
      </c>
      <c r="G48" s="808">
        <v>2</v>
      </c>
      <c r="H48" s="801"/>
      <c r="I48" s="801"/>
      <c r="J48" s="801"/>
      <c r="K48" s="804" t="s">
        <v>2067</v>
      </c>
      <c r="L48" s="787"/>
      <c r="M48" s="787"/>
      <c r="N48" s="787"/>
      <c r="O48" s="787">
        <f>+L48+M48-N48</f>
        <v>0</v>
      </c>
      <c r="P48" s="787"/>
      <c r="Q48" s="787"/>
      <c r="R48" s="787"/>
      <c r="S48" s="787"/>
      <c r="T48" s="787"/>
      <c r="U48" s="787"/>
      <c r="V48" s="788"/>
      <c r="W48" s="787"/>
      <c r="X48" s="789"/>
      <c r="Y48" s="790"/>
    </row>
    <row r="49" spans="1:25" ht="22.5" customHeight="1" thickTop="1" thickBot="1" x14ac:dyDescent="0.3">
      <c r="A49" s="800">
        <v>1</v>
      </c>
      <c r="B49" s="801" t="s">
        <v>252</v>
      </c>
      <c r="C49" s="801" t="s">
        <v>252</v>
      </c>
      <c r="D49" s="801" t="s">
        <v>259</v>
      </c>
      <c r="E49" s="801" t="s">
        <v>259</v>
      </c>
      <c r="F49" s="801" t="s">
        <v>2063</v>
      </c>
      <c r="G49" s="808">
        <v>3</v>
      </c>
      <c r="H49" s="801"/>
      <c r="I49" s="801"/>
      <c r="J49" s="801"/>
      <c r="K49" s="804" t="s">
        <v>2068</v>
      </c>
      <c r="L49" s="787"/>
      <c r="M49" s="787"/>
      <c r="N49" s="787"/>
      <c r="O49" s="787">
        <f>+L49+M49-N49</f>
        <v>0</v>
      </c>
      <c r="P49" s="787"/>
      <c r="Q49" s="787"/>
      <c r="R49" s="787"/>
      <c r="S49" s="787"/>
      <c r="T49" s="787"/>
      <c r="U49" s="787"/>
      <c r="V49" s="788"/>
      <c r="W49" s="787"/>
      <c r="X49" s="789"/>
      <c r="Y49" s="790"/>
    </row>
    <row r="50" spans="1:25" ht="22.5" customHeight="1" thickTop="1" thickBot="1" x14ac:dyDescent="0.3">
      <c r="A50" s="800">
        <v>1</v>
      </c>
      <c r="B50" s="801" t="s">
        <v>252</v>
      </c>
      <c r="C50" s="801" t="s">
        <v>252</v>
      </c>
      <c r="D50" s="801" t="s">
        <v>259</v>
      </c>
      <c r="E50" s="801" t="s">
        <v>259</v>
      </c>
      <c r="F50" s="801" t="s">
        <v>2069</v>
      </c>
      <c r="G50" s="808"/>
      <c r="H50" s="801"/>
      <c r="I50" s="801"/>
      <c r="J50" s="801"/>
      <c r="K50" s="804" t="s">
        <v>266</v>
      </c>
      <c r="L50" s="807">
        <f>SUBTOTAL(9,L51:L53)</f>
        <v>2816929137</v>
      </c>
      <c r="M50" s="807">
        <f t="shared" ref="M50:U50" si="26">SUBTOTAL(9,M51:M53)</f>
        <v>588705540</v>
      </c>
      <c r="N50" s="807">
        <f t="shared" si="26"/>
        <v>0</v>
      </c>
      <c r="O50" s="807">
        <f t="shared" si="26"/>
        <v>3405634677</v>
      </c>
      <c r="P50" s="807">
        <f t="shared" si="26"/>
        <v>0</v>
      </c>
      <c r="Q50" s="807">
        <f t="shared" si="26"/>
        <v>3072943409.3000002</v>
      </c>
      <c r="R50" s="807">
        <f t="shared" si="26"/>
        <v>332691267.69999999</v>
      </c>
      <c r="S50" s="807">
        <f t="shared" si="26"/>
        <v>0</v>
      </c>
      <c r="T50" s="807">
        <f t="shared" si="26"/>
        <v>3405634677</v>
      </c>
      <c r="U50" s="807">
        <f t="shared" si="26"/>
        <v>3671762891</v>
      </c>
      <c r="V50" s="788">
        <f>U50/T50</f>
        <v>1.0781435001814201</v>
      </c>
      <c r="W50" s="807"/>
      <c r="X50" s="789" t="s">
        <v>2070</v>
      </c>
      <c r="Y50" s="790" t="s">
        <v>2071</v>
      </c>
    </row>
    <row r="51" spans="1:25" ht="22.5" customHeight="1" thickTop="1" thickBot="1" x14ac:dyDescent="0.3">
      <c r="A51" s="800">
        <v>1</v>
      </c>
      <c r="B51" s="801" t="s">
        <v>252</v>
      </c>
      <c r="C51" s="801" t="s">
        <v>252</v>
      </c>
      <c r="D51" s="801" t="s">
        <v>259</v>
      </c>
      <c r="E51" s="801" t="s">
        <v>259</v>
      </c>
      <c r="F51" s="801" t="s">
        <v>2069</v>
      </c>
      <c r="G51" s="808">
        <v>1</v>
      </c>
      <c r="H51" s="801"/>
      <c r="I51" s="801"/>
      <c r="J51" s="801"/>
      <c r="K51" s="804" t="s">
        <v>2072</v>
      </c>
      <c r="L51" s="809">
        <v>1578817050</v>
      </c>
      <c r="M51" s="809"/>
      <c r="N51" s="809"/>
      <c r="O51" s="809">
        <f t="shared" ref="O51" si="27">L51+M51-N51</f>
        <v>1578817050</v>
      </c>
      <c r="P51" s="809">
        <v>0</v>
      </c>
      <c r="Q51" s="809">
        <f t="shared" ref="Q51" si="28">+O51-P51-R51</f>
        <v>1369936991</v>
      </c>
      <c r="R51" s="809">
        <f>+L51*0.1+50998354</f>
        <v>208880059</v>
      </c>
      <c r="S51" s="809"/>
      <c r="T51" s="809">
        <f t="shared" ref="T51" si="29">+O51</f>
        <v>1578817050</v>
      </c>
      <c r="U51" s="807">
        <f>1732225430+40380070</f>
        <v>1772605500</v>
      </c>
      <c r="V51" s="788">
        <f>U51/T51</f>
        <v>1.1227428155782837</v>
      </c>
      <c r="W51" s="807"/>
      <c r="X51" s="789"/>
      <c r="Y51" s="790"/>
    </row>
    <row r="52" spans="1:25" ht="22.5" customHeight="1" thickTop="1" thickBot="1" x14ac:dyDescent="0.3">
      <c r="A52" s="800">
        <v>1</v>
      </c>
      <c r="B52" s="801" t="s">
        <v>252</v>
      </c>
      <c r="C52" s="801" t="s">
        <v>252</v>
      </c>
      <c r="D52" s="801" t="s">
        <v>259</v>
      </c>
      <c r="E52" s="801" t="s">
        <v>259</v>
      </c>
      <c r="F52" s="801" t="s">
        <v>2069</v>
      </c>
      <c r="G52" s="808">
        <v>2</v>
      </c>
      <c r="H52" s="801"/>
      <c r="I52" s="801"/>
      <c r="J52" s="801"/>
      <c r="K52" s="804" t="s">
        <v>2073</v>
      </c>
      <c r="L52" s="807"/>
      <c r="M52" s="807"/>
      <c r="N52" s="807"/>
      <c r="O52" s="787">
        <f>+L52+M52-N52</f>
        <v>0</v>
      </c>
      <c r="P52" s="807"/>
      <c r="Q52" s="807"/>
      <c r="R52" s="807"/>
      <c r="S52" s="807"/>
      <c r="T52" s="807"/>
      <c r="U52" s="807"/>
      <c r="V52" s="788"/>
      <c r="W52" s="807"/>
      <c r="X52" s="789"/>
      <c r="Y52" s="790"/>
    </row>
    <row r="53" spans="1:25" ht="22.5" customHeight="1" thickTop="1" thickBot="1" x14ac:dyDescent="0.35">
      <c r="A53" s="800">
        <v>1</v>
      </c>
      <c r="B53" s="801" t="s">
        <v>252</v>
      </c>
      <c r="C53" s="801" t="s">
        <v>252</v>
      </c>
      <c r="D53" s="801" t="s">
        <v>259</v>
      </c>
      <c r="E53" s="801" t="s">
        <v>259</v>
      </c>
      <c r="F53" s="801" t="s">
        <v>2069</v>
      </c>
      <c r="G53" s="808">
        <v>3</v>
      </c>
      <c r="H53" s="801"/>
      <c r="I53" s="801"/>
      <c r="J53" s="801"/>
      <c r="K53" s="804" t="s">
        <v>2074</v>
      </c>
      <c r="L53" s="805">
        <v>1238112087</v>
      </c>
      <c r="M53" s="805">
        <f>360836361+227869179</f>
        <v>588705540</v>
      </c>
      <c r="N53" s="809"/>
      <c r="O53" s="809">
        <f t="shared" ref="O53" si="30">L53+M53-N53</f>
        <v>1826817627</v>
      </c>
      <c r="P53" s="809"/>
      <c r="Q53" s="809">
        <v>1703006418.3</v>
      </c>
      <c r="R53" s="809">
        <f>+L53*0.1</f>
        <v>123811208.7</v>
      </c>
      <c r="S53" s="809"/>
      <c r="T53" s="809">
        <f t="shared" ref="T53" si="31">+O53</f>
        <v>1826817627</v>
      </c>
      <c r="U53" s="806">
        <v>1899157391</v>
      </c>
      <c r="V53" s="788">
        <f>U53/T53</f>
        <v>1.0395987880403783</v>
      </c>
      <c r="W53" s="807"/>
      <c r="X53" s="789"/>
      <c r="Y53" s="790"/>
    </row>
    <row r="54" spans="1:25" ht="22.5" customHeight="1" thickTop="1" thickBot="1" x14ac:dyDescent="0.3">
      <c r="A54" s="800">
        <v>1</v>
      </c>
      <c r="B54" s="801" t="s">
        <v>252</v>
      </c>
      <c r="C54" s="801" t="s">
        <v>252</v>
      </c>
      <c r="D54" s="801" t="s">
        <v>259</v>
      </c>
      <c r="E54" s="801" t="s">
        <v>259</v>
      </c>
      <c r="F54" s="801" t="s">
        <v>2075</v>
      </c>
      <c r="G54" s="808"/>
      <c r="H54" s="801"/>
      <c r="I54" s="801"/>
      <c r="J54" s="801"/>
      <c r="K54" s="804" t="s">
        <v>267</v>
      </c>
      <c r="L54" s="807">
        <f>SUBTOTAL(9,L55:L57)</f>
        <v>2550434150</v>
      </c>
      <c r="M54" s="807">
        <f t="shared" ref="M54:U54" si="32">SUBTOTAL(9,M55:M57)</f>
        <v>799377215</v>
      </c>
      <c r="N54" s="807">
        <f t="shared" si="32"/>
        <v>0</v>
      </c>
      <c r="O54" s="807">
        <f t="shared" si="32"/>
        <v>3349811365</v>
      </c>
      <c r="P54" s="807">
        <f t="shared" si="32"/>
        <v>0</v>
      </c>
      <c r="Q54" s="807">
        <f t="shared" si="32"/>
        <v>3014513236</v>
      </c>
      <c r="R54" s="807">
        <f t="shared" si="32"/>
        <v>335298129</v>
      </c>
      <c r="S54" s="807">
        <f t="shared" si="32"/>
        <v>0</v>
      </c>
      <c r="T54" s="807">
        <f t="shared" si="32"/>
        <v>3349811365</v>
      </c>
      <c r="U54" s="807">
        <f t="shared" si="32"/>
        <v>3549563154</v>
      </c>
      <c r="V54" s="788">
        <f>U54/T54</f>
        <v>1.0596307574471435</v>
      </c>
      <c r="W54" s="807"/>
      <c r="X54" s="789" t="s">
        <v>2076</v>
      </c>
      <c r="Y54" s="790" t="s">
        <v>2077</v>
      </c>
    </row>
    <row r="55" spans="1:25" ht="22.5" customHeight="1" thickTop="1" thickBot="1" x14ac:dyDescent="0.3">
      <c r="A55" s="800">
        <v>1</v>
      </c>
      <c r="B55" s="801" t="s">
        <v>252</v>
      </c>
      <c r="C55" s="801" t="s">
        <v>252</v>
      </c>
      <c r="D55" s="801" t="s">
        <v>259</v>
      </c>
      <c r="E55" s="801" t="s">
        <v>259</v>
      </c>
      <c r="F55" s="801" t="s">
        <v>2075</v>
      </c>
      <c r="G55" s="808">
        <v>1</v>
      </c>
      <c r="H55" s="801"/>
      <c r="I55" s="801"/>
      <c r="J55" s="801"/>
      <c r="K55" s="804" t="s">
        <v>2078</v>
      </c>
      <c r="L55" s="809">
        <v>2079951771</v>
      </c>
      <c r="M55" s="809">
        <v>799349746</v>
      </c>
      <c r="N55" s="809"/>
      <c r="O55" s="809">
        <f t="shared" ref="O55" si="33">L55+M55-N55</f>
        <v>2879301517</v>
      </c>
      <c r="P55" s="809">
        <v>0</v>
      </c>
      <c r="Q55" s="809">
        <f>+O55-P55-R55</f>
        <v>2591051625.9000001</v>
      </c>
      <c r="R55" s="809">
        <f>+L55*0.1+80254714</f>
        <v>288249891.10000002</v>
      </c>
      <c r="S55" s="809"/>
      <c r="T55" s="809">
        <f t="shared" ref="T55" si="34">+O55</f>
        <v>2879301517</v>
      </c>
      <c r="U55" s="807">
        <f>2849610073+7520712</f>
        <v>2857130785</v>
      </c>
      <c r="V55" s="788">
        <f>U55/T55</f>
        <v>0.99229996168546453</v>
      </c>
      <c r="W55" s="807"/>
      <c r="X55" s="789"/>
      <c r="Y55" s="790"/>
    </row>
    <row r="56" spans="1:25" ht="22.5" customHeight="1" thickTop="1" thickBot="1" x14ac:dyDescent="0.3">
      <c r="A56" s="800">
        <v>1</v>
      </c>
      <c r="B56" s="801" t="s">
        <v>252</v>
      </c>
      <c r="C56" s="801" t="s">
        <v>252</v>
      </c>
      <c r="D56" s="801" t="s">
        <v>259</v>
      </c>
      <c r="E56" s="801" t="s">
        <v>259</v>
      </c>
      <c r="F56" s="801" t="s">
        <v>2075</v>
      </c>
      <c r="G56" s="808">
        <v>2</v>
      </c>
      <c r="H56" s="801"/>
      <c r="I56" s="801"/>
      <c r="J56" s="801"/>
      <c r="K56" s="804" t="s">
        <v>2079</v>
      </c>
      <c r="L56" s="807"/>
      <c r="M56" s="807"/>
      <c r="N56" s="807"/>
      <c r="O56" s="787">
        <f>+L56+M56-N56</f>
        <v>0</v>
      </c>
      <c r="P56" s="807"/>
      <c r="Q56" s="807"/>
      <c r="R56" s="807"/>
      <c r="S56" s="807"/>
      <c r="T56" s="807"/>
      <c r="U56" s="807"/>
      <c r="V56" s="788"/>
      <c r="W56" s="807"/>
      <c r="X56" s="789"/>
      <c r="Y56" s="790"/>
    </row>
    <row r="57" spans="1:25" ht="22.5" customHeight="1" thickTop="1" thickBot="1" x14ac:dyDescent="0.3">
      <c r="A57" s="800">
        <v>1</v>
      </c>
      <c r="B57" s="801" t="s">
        <v>252</v>
      </c>
      <c r="C57" s="801" t="s">
        <v>252</v>
      </c>
      <c r="D57" s="801" t="s">
        <v>259</v>
      </c>
      <c r="E57" s="801" t="s">
        <v>259</v>
      </c>
      <c r="F57" s="801" t="s">
        <v>2075</v>
      </c>
      <c r="G57" s="808">
        <v>3</v>
      </c>
      <c r="H57" s="801"/>
      <c r="I57" s="801"/>
      <c r="J57" s="801"/>
      <c r="K57" s="804" t="s">
        <v>2080</v>
      </c>
      <c r="L57" s="809">
        <v>470482379</v>
      </c>
      <c r="M57" s="809">
        <v>27469</v>
      </c>
      <c r="N57" s="809"/>
      <c r="O57" s="809">
        <f t="shared" ref="O57" si="35">L57+M57-N57</f>
        <v>470509848</v>
      </c>
      <c r="P57" s="809">
        <v>0</v>
      </c>
      <c r="Q57" s="809">
        <f t="shared" ref="Q57" si="36">+O57-P57-R57</f>
        <v>423461610.10000002</v>
      </c>
      <c r="R57" s="809">
        <f>+L57*0.1</f>
        <v>47048237.900000006</v>
      </c>
      <c r="S57" s="809"/>
      <c r="T57" s="809">
        <f t="shared" ref="T57" si="37">+O57</f>
        <v>470509848</v>
      </c>
      <c r="U57" s="807">
        <v>692432369</v>
      </c>
      <c r="V57" s="788">
        <f>U57/T57</f>
        <v>1.4716639235997457</v>
      </c>
      <c r="W57" s="807"/>
      <c r="X57" s="789"/>
      <c r="Y57" s="790"/>
    </row>
    <row r="58" spans="1:25" ht="22.5" customHeight="1" thickTop="1" thickBot="1" x14ac:dyDescent="0.3">
      <c r="A58" s="800">
        <v>1</v>
      </c>
      <c r="B58" s="801" t="s">
        <v>252</v>
      </c>
      <c r="C58" s="801" t="s">
        <v>252</v>
      </c>
      <c r="D58" s="801" t="s">
        <v>259</v>
      </c>
      <c r="E58" s="801" t="s">
        <v>259</v>
      </c>
      <c r="F58" s="801" t="s">
        <v>2081</v>
      </c>
      <c r="G58" s="808"/>
      <c r="H58" s="801"/>
      <c r="I58" s="801"/>
      <c r="J58" s="801"/>
      <c r="K58" s="804" t="s">
        <v>2082</v>
      </c>
      <c r="L58" s="807">
        <f>SUBTOTAL(9,L59:L61)</f>
        <v>563188393</v>
      </c>
      <c r="M58" s="807">
        <f t="shared" ref="M58:U58" si="38">SUBTOTAL(9,M59:M61)</f>
        <v>0</v>
      </c>
      <c r="N58" s="807">
        <f t="shared" si="38"/>
        <v>0</v>
      </c>
      <c r="O58" s="807">
        <f t="shared" si="38"/>
        <v>563188393</v>
      </c>
      <c r="P58" s="807">
        <f t="shared" si="38"/>
        <v>0</v>
      </c>
      <c r="Q58" s="807">
        <f t="shared" si="38"/>
        <v>506869554</v>
      </c>
      <c r="R58" s="807">
        <f t="shared" si="38"/>
        <v>56318839</v>
      </c>
      <c r="S58" s="807">
        <f t="shared" si="38"/>
        <v>0</v>
      </c>
      <c r="T58" s="807">
        <f t="shared" si="38"/>
        <v>563188393</v>
      </c>
      <c r="U58" s="807">
        <f t="shared" si="38"/>
        <v>476916199</v>
      </c>
      <c r="V58" s="788">
        <f>U58/T58</f>
        <v>0.8468146803586557</v>
      </c>
      <c r="W58" s="807"/>
      <c r="X58" s="789" t="s">
        <v>2083</v>
      </c>
      <c r="Y58" s="790" t="s">
        <v>2059</v>
      </c>
    </row>
    <row r="59" spans="1:25" ht="22.5" customHeight="1" thickTop="1" thickBot="1" x14ac:dyDescent="0.3">
      <c r="A59" s="800">
        <v>1</v>
      </c>
      <c r="B59" s="801" t="s">
        <v>252</v>
      </c>
      <c r="C59" s="801" t="s">
        <v>252</v>
      </c>
      <c r="D59" s="801" t="s">
        <v>259</v>
      </c>
      <c r="E59" s="801" t="s">
        <v>259</v>
      </c>
      <c r="F59" s="801" t="s">
        <v>2081</v>
      </c>
      <c r="G59" s="808">
        <v>1</v>
      </c>
      <c r="H59" s="801"/>
      <c r="I59" s="801"/>
      <c r="J59" s="801"/>
      <c r="K59" s="804" t="s">
        <v>2084</v>
      </c>
      <c r="L59" s="809">
        <v>563188393</v>
      </c>
      <c r="M59" s="809"/>
      <c r="N59" s="809"/>
      <c r="O59" s="809">
        <f t="shared" ref="O59" si="39">L59+M59-N59</f>
        <v>563188393</v>
      </c>
      <c r="P59" s="809"/>
      <c r="Q59" s="809">
        <f t="shared" ref="Q59" si="40">+O59-P59-R59</f>
        <v>506869554</v>
      </c>
      <c r="R59" s="809">
        <v>56318839</v>
      </c>
      <c r="S59" s="809"/>
      <c r="T59" s="809">
        <f t="shared" ref="T59" si="41">+O59</f>
        <v>563188393</v>
      </c>
      <c r="U59" s="807">
        <v>476916199</v>
      </c>
      <c r="V59" s="960">
        <f t="shared" ref="V59" si="42">U59/T59</f>
        <v>0.8468146803586557</v>
      </c>
      <c r="W59" s="807"/>
      <c r="X59" s="789"/>
      <c r="Y59" s="790"/>
    </row>
    <row r="60" spans="1:25" ht="22.5" customHeight="1" thickTop="1" thickBot="1" x14ac:dyDescent="0.3">
      <c r="A60" s="800">
        <v>1</v>
      </c>
      <c r="B60" s="801" t="s">
        <v>252</v>
      </c>
      <c r="C60" s="801" t="s">
        <v>252</v>
      </c>
      <c r="D60" s="801" t="s">
        <v>259</v>
      </c>
      <c r="E60" s="801" t="s">
        <v>259</v>
      </c>
      <c r="F60" s="801" t="s">
        <v>2081</v>
      </c>
      <c r="G60" s="808">
        <v>2</v>
      </c>
      <c r="H60" s="801"/>
      <c r="I60" s="801"/>
      <c r="J60" s="801"/>
      <c r="K60" s="804" t="s">
        <v>2085</v>
      </c>
      <c r="L60" s="807"/>
      <c r="M60" s="807"/>
      <c r="N60" s="807"/>
      <c r="O60" s="787">
        <f>+L60+M60-N60</f>
        <v>0</v>
      </c>
      <c r="P60" s="807"/>
      <c r="Q60" s="807"/>
      <c r="R60" s="807"/>
      <c r="S60" s="807"/>
      <c r="T60" s="807"/>
      <c r="U60" s="807"/>
      <c r="V60" s="788"/>
      <c r="W60" s="807"/>
      <c r="X60" s="789"/>
      <c r="Y60" s="790"/>
    </row>
    <row r="61" spans="1:25" ht="22.5" customHeight="1" thickTop="1" thickBot="1" x14ac:dyDescent="0.3">
      <c r="A61" s="800">
        <v>1</v>
      </c>
      <c r="B61" s="801" t="s">
        <v>252</v>
      </c>
      <c r="C61" s="801" t="s">
        <v>252</v>
      </c>
      <c r="D61" s="801" t="s">
        <v>259</v>
      </c>
      <c r="E61" s="801" t="s">
        <v>259</v>
      </c>
      <c r="F61" s="801" t="s">
        <v>2081</v>
      </c>
      <c r="G61" s="808">
        <v>3</v>
      </c>
      <c r="H61" s="801"/>
      <c r="I61" s="801"/>
      <c r="J61" s="801"/>
      <c r="K61" s="804" t="s">
        <v>2086</v>
      </c>
      <c r="L61" s="807"/>
      <c r="M61" s="807"/>
      <c r="N61" s="807"/>
      <c r="O61" s="787">
        <f>+L61+M61-N61</f>
        <v>0</v>
      </c>
      <c r="P61" s="807"/>
      <c r="Q61" s="807"/>
      <c r="R61" s="807"/>
      <c r="S61" s="807"/>
      <c r="T61" s="807"/>
      <c r="U61" s="807"/>
      <c r="V61" s="788"/>
      <c r="W61" s="807"/>
      <c r="X61" s="789"/>
      <c r="Y61" s="790"/>
    </row>
    <row r="62" spans="1:25" ht="22.5" customHeight="1" thickTop="1" thickBot="1" x14ac:dyDescent="0.3">
      <c r="A62" s="800">
        <v>1</v>
      </c>
      <c r="B62" s="801" t="s">
        <v>252</v>
      </c>
      <c r="C62" s="801" t="s">
        <v>252</v>
      </c>
      <c r="D62" s="801" t="s">
        <v>259</v>
      </c>
      <c r="E62" s="801" t="s">
        <v>259</v>
      </c>
      <c r="F62" s="801" t="s">
        <v>2087</v>
      </c>
      <c r="G62" s="808"/>
      <c r="H62" s="801"/>
      <c r="I62" s="801"/>
      <c r="J62" s="801"/>
      <c r="K62" s="804" t="s">
        <v>2088</v>
      </c>
      <c r="L62" s="807">
        <f>SUBTOTAL(9,L63:L65)</f>
        <v>0</v>
      </c>
      <c r="M62" s="807">
        <f t="shared" ref="M62:U62" si="43">SUBTOTAL(9,M63:M65)</f>
        <v>0</v>
      </c>
      <c r="N62" s="807">
        <f t="shared" si="43"/>
        <v>0</v>
      </c>
      <c r="O62" s="807">
        <f t="shared" si="43"/>
        <v>0</v>
      </c>
      <c r="P62" s="807">
        <f t="shared" si="43"/>
        <v>0</v>
      </c>
      <c r="Q62" s="807">
        <f t="shared" si="43"/>
        <v>0</v>
      </c>
      <c r="R62" s="807">
        <f t="shared" si="43"/>
        <v>0</v>
      </c>
      <c r="S62" s="807">
        <f t="shared" si="43"/>
        <v>0</v>
      </c>
      <c r="T62" s="807">
        <f t="shared" si="43"/>
        <v>0</v>
      </c>
      <c r="U62" s="807">
        <f t="shared" si="43"/>
        <v>0</v>
      </c>
      <c r="V62" s="788"/>
      <c r="W62" s="807"/>
      <c r="X62" s="789"/>
      <c r="Y62" s="790"/>
    </row>
    <row r="63" spans="1:25" ht="22.5" customHeight="1" thickTop="1" thickBot="1" x14ac:dyDescent="0.3">
      <c r="A63" s="800">
        <v>1</v>
      </c>
      <c r="B63" s="801" t="s">
        <v>252</v>
      </c>
      <c r="C63" s="801" t="s">
        <v>252</v>
      </c>
      <c r="D63" s="801" t="s">
        <v>259</v>
      </c>
      <c r="E63" s="801" t="s">
        <v>259</v>
      </c>
      <c r="F63" s="801" t="s">
        <v>2087</v>
      </c>
      <c r="G63" s="808">
        <v>1</v>
      </c>
      <c r="H63" s="801"/>
      <c r="I63" s="801"/>
      <c r="J63" s="801"/>
      <c r="K63" s="804" t="s">
        <v>2089</v>
      </c>
      <c r="L63" s="807"/>
      <c r="M63" s="807"/>
      <c r="N63" s="807"/>
      <c r="O63" s="787">
        <f>+L63+M63-N63</f>
        <v>0</v>
      </c>
      <c r="P63" s="807"/>
      <c r="Q63" s="807"/>
      <c r="R63" s="807"/>
      <c r="S63" s="807"/>
      <c r="T63" s="807"/>
      <c r="U63" s="807"/>
      <c r="V63" s="788"/>
      <c r="W63" s="807"/>
      <c r="X63" s="789"/>
      <c r="Y63" s="790"/>
    </row>
    <row r="64" spans="1:25" ht="22.5" customHeight="1" thickTop="1" thickBot="1" x14ac:dyDescent="0.3">
      <c r="A64" s="800">
        <v>1</v>
      </c>
      <c r="B64" s="801" t="s">
        <v>252</v>
      </c>
      <c r="C64" s="801" t="s">
        <v>252</v>
      </c>
      <c r="D64" s="801" t="s">
        <v>259</v>
      </c>
      <c r="E64" s="801" t="s">
        <v>259</v>
      </c>
      <c r="F64" s="801" t="s">
        <v>2087</v>
      </c>
      <c r="G64" s="808">
        <v>2</v>
      </c>
      <c r="H64" s="801"/>
      <c r="I64" s="801"/>
      <c r="J64" s="801"/>
      <c r="K64" s="804" t="s">
        <v>2090</v>
      </c>
      <c r="L64" s="807"/>
      <c r="M64" s="807"/>
      <c r="N64" s="807"/>
      <c r="O64" s="787">
        <f>+L64+M64-N64</f>
        <v>0</v>
      </c>
      <c r="P64" s="807"/>
      <c r="Q64" s="807"/>
      <c r="R64" s="807"/>
      <c r="S64" s="807"/>
      <c r="T64" s="807"/>
      <c r="U64" s="807"/>
      <c r="V64" s="788"/>
      <c r="W64" s="807"/>
      <c r="X64" s="789"/>
      <c r="Y64" s="790"/>
    </row>
    <row r="65" spans="1:25" ht="22.5" customHeight="1" thickTop="1" thickBot="1" x14ac:dyDescent="0.3">
      <c r="A65" s="800">
        <v>1</v>
      </c>
      <c r="B65" s="801" t="s">
        <v>252</v>
      </c>
      <c r="C65" s="801" t="s">
        <v>252</v>
      </c>
      <c r="D65" s="801" t="s">
        <v>259</v>
      </c>
      <c r="E65" s="801" t="s">
        <v>259</v>
      </c>
      <c r="F65" s="801" t="s">
        <v>2087</v>
      </c>
      <c r="G65" s="808">
        <v>3</v>
      </c>
      <c r="H65" s="801"/>
      <c r="I65" s="801"/>
      <c r="J65" s="801"/>
      <c r="K65" s="804" t="s">
        <v>2091</v>
      </c>
      <c r="L65" s="807"/>
      <c r="M65" s="807"/>
      <c r="N65" s="807"/>
      <c r="O65" s="787">
        <f>+L65+M65-N65</f>
        <v>0</v>
      </c>
      <c r="P65" s="807"/>
      <c r="Q65" s="807"/>
      <c r="R65" s="807"/>
      <c r="S65" s="807"/>
      <c r="T65" s="807"/>
      <c r="U65" s="807"/>
      <c r="V65" s="788"/>
      <c r="W65" s="807"/>
      <c r="X65" s="789"/>
      <c r="Y65" s="790"/>
    </row>
    <row r="66" spans="1:25" ht="22.5" customHeight="1" thickTop="1" thickBot="1" x14ac:dyDescent="0.3">
      <c r="A66" s="800">
        <v>1</v>
      </c>
      <c r="B66" s="801" t="s">
        <v>252</v>
      </c>
      <c r="C66" s="801" t="s">
        <v>252</v>
      </c>
      <c r="D66" s="801" t="s">
        <v>259</v>
      </c>
      <c r="E66" s="801" t="s">
        <v>259</v>
      </c>
      <c r="F66" s="801" t="s">
        <v>2092</v>
      </c>
      <c r="G66" s="808"/>
      <c r="H66" s="801"/>
      <c r="I66" s="801"/>
      <c r="J66" s="801"/>
      <c r="K66" s="804" t="s">
        <v>268</v>
      </c>
      <c r="L66" s="807">
        <f>SUBTOTAL(9,L67:L69)</f>
        <v>0</v>
      </c>
      <c r="M66" s="807">
        <f t="shared" ref="M66:U66" si="44">SUBTOTAL(9,M67:M69)</f>
        <v>0</v>
      </c>
      <c r="N66" s="807">
        <f t="shared" si="44"/>
        <v>0</v>
      </c>
      <c r="O66" s="807">
        <f t="shared" si="44"/>
        <v>0</v>
      </c>
      <c r="P66" s="807">
        <f t="shared" si="44"/>
        <v>0</v>
      </c>
      <c r="Q66" s="807">
        <f t="shared" si="44"/>
        <v>0</v>
      </c>
      <c r="R66" s="807">
        <f t="shared" si="44"/>
        <v>0</v>
      </c>
      <c r="S66" s="807">
        <f t="shared" si="44"/>
        <v>0</v>
      </c>
      <c r="T66" s="807">
        <f t="shared" si="44"/>
        <v>0</v>
      </c>
      <c r="U66" s="807">
        <f t="shared" si="44"/>
        <v>0</v>
      </c>
      <c r="V66" s="788"/>
      <c r="W66" s="807"/>
      <c r="X66" s="789"/>
      <c r="Y66" s="790"/>
    </row>
    <row r="67" spans="1:25" ht="22.5" customHeight="1" thickTop="1" thickBot="1" x14ac:dyDescent="0.3">
      <c r="A67" s="800">
        <v>1</v>
      </c>
      <c r="B67" s="801" t="s">
        <v>252</v>
      </c>
      <c r="C67" s="801" t="s">
        <v>252</v>
      </c>
      <c r="D67" s="801" t="s">
        <v>259</v>
      </c>
      <c r="E67" s="801" t="s">
        <v>259</v>
      </c>
      <c r="F67" s="801" t="s">
        <v>2092</v>
      </c>
      <c r="G67" s="808">
        <v>1</v>
      </c>
      <c r="H67" s="801"/>
      <c r="I67" s="801"/>
      <c r="J67" s="801"/>
      <c r="K67" s="804" t="s">
        <v>2093</v>
      </c>
      <c r="L67" s="807"/>
      <c r="M67" s="807"/>
      <c r="N67" s="807"/>
      <c r="O67" s="787">
        <f>+L67+M67-N67</f>
        <v>0</v>
      </c>
      <c r="P67" s="807"/>
      <c r="Q67" s="807"/>
      <c r="R67" s="807"/>
      <c r="S67" s="807"/>
      <c r="T67" s="807"/>
      <c r="U67" s="807"/>
      <c r="V67" s="788"/>
      <c r="W67" s="807"/>
      <c r="X67" s="789"/>
      <c r="Y67" s="790"/>
    </row>
    <row r="68" spans="1:25" ht="22.5" customHeight="1" thickTop="1" thickBot="1" x14ac:dyDescent="0.3">
      <c r="A68" s="800">
        <v>1</v>
      </c>
      <c r="B68" s="801" t="s">
        <v>252</v>
      </c>
      <c r="C68" s="801" t="s">
        <v>252</v>
      </c>
      <c r="D68" s="801" t="s">
        <v>259</v>
      </c>
      <c r="E68" s="801" t="s">
        <v>259</v>
      </c>
      <c r="F68" s="801" t="s">
        <v>2092</v>
      </c>
      <c r="G68" s="808">
        <v>2</v>
      </c>
      <c r="H68" s="801"/>
      <c r="I68" s="801"/>
      <c r="J68" s="801"/>
      <c r="K68" s="804" t="s">
        <v>2094</v>
      </c>
      <c r="L68" s="807"/>
      <c r="M68" s="807"/>
      <c r="N68" s="807"/>
      <c r="O68" s="787">
        <f>+L68+M68-N68</f>
        <v>0</v>
      </c>
      <c r="P68" s="807"/>
      <c r="Q68" s="807"/>
      <c r="R68" s="807"/>
      <c r="S68" s="807"/>
      <c r="T68" s="807"/>
      <c r="U68" s="807"/>
      <c r="V68" s="788"/>
      <c r="W68" s="807"/>
      <c r="X68" s="789"/>
      <c r="Y68" s="790"/>
    </row>
    <row r="69" spans="1:25" ht="22.5" customHeight="1" thickTop="1" thickBot="1" x14ac:dyDescent="0.3">
      <c r="A69" s="800">
        <v>1</v>
      </c>
      <c r="B69" s="801" t="s">
        <v>252</v>
      </c>
      <c r="C69" s="801" t="s">
        <v>252</v>
      </c>
      <c r="D69" s="801" t="s">
        <v>259</v>
      </c>
      <c r="E69" s="801" t="s">
        <v>259</v>
      </c>
      <c r="F69" s="801" t="s">
        <v>2092</v>
      </c>
      <c r="G69" s="808">
        <v>3</v>
      </c>
      <c r="H69" s="801"/>
      <c r="I69" s="801"/>
      <c r="J69" s="801"/>
      <c r="K69" s="804" t="s">
        <v>2095</v>
      </c>
      <c r="L69" s="807"/>
      <c r="M69" s="807"/>
      <c r="N69" s="807"/>
      <c r="O69" s="787">
        <f>+L69+M69-N69</f>
        <v>0</v>
      </c>
      <c r="P69" s="807"/>
      <c r="Q69" s="807"/>
      <c r="R69" s="807"/>
      <c r="S69" s="807"/>
      <c r="T69" s="807"/>
      <c r="U69" s="807"/>
      <c r="V69" s="788"/>
      <c r="W69" s="807"/>
      <c r="X69" s="789"/>
      <c r="Y69" s="790"/>
    </row>
    <row r="70" spans="1:25" ht="22.5" customHeight="1" thickTop="1" thickBot="1" x14ac:dyDescent="0.3">
      <c r="A70" s="800">
        <v>1</v>
      </c>
      <c r="B70" s="801" t="s">
        <v>252</v>
      </c>
      <c r="C70" s="801" t="s">
        <v>252</v>
      </c>
      <c r="D70" s="801" t="s">
        <v>259</v>
      </c>
      <c r="E70" s="801" t="s">
        <v>259</v>
      </c>
      <c r="F70" s="801" t="s">
        <v>2096</v>
      </c>
      <c r="G70" s="808"/>
      <c r="H70" s="801"/>
      <c r="I70" s="801"/>
      <c r="J70" s="801"/>
      <c r="K70" s="804" t="s">
        <v>2097</v>
      </c>
      <c r="L70" s="807">
        <f>SUBTOTAL(9,L71:L73)</f>
        <v>0</v>
      </c>
      <c r="M70" s="807">
        <f t="shared" ref="M70:U70" si="45">SUBTOTAL(9,M71:M73)</f>
        <v>0</v>
      </c>
      <c r="N70" s="807">
        <f t="shared" si="45"/>
        <v>0</v>
      </c>
      <c r="O70" s="807">
        <f t="shared" si="45"/>
        <v>0</v>
      </c>
      <c r="P70" s="807">
        <f t="shared" si="45"/>
        <v>0</v>
      </c>
      <c r="Q70" s="807">
        <f t="shared" si="45"/>
        <v>0</v>
      </c>
      <c r="R70" s="807">
        <f t="shared" si="45"/>
        <v>0</v>
      </c>
      <c r="S70" s="807">
        <f t="shared" si="45"/>
        <v>0</v>
      </c>
      <c r="T70" s="807">
        <f t="shared" si="45"/>
        <v>0</v>
      </c>
      <c r="U70" s="807">
        <f t="shared" si="45"/>
        <v>0</v>
      </c>
      <c r="V70" s="788"/>
      <c r="W70" s="807"/>
      <c r="X70" s="789"/>
      <c r="Y70" s="790"/>
    </row>
    <row r="71" spans="1:25" ht="22.5" customHeight="1" thickTop="1" thickBot="1" x14ac:dyDescent="0.3">
      <c r="A71" s="800">
        <v>1</v>
      </c>
      <c r="B71" s="801" t="s">
        <v>252</v>
      </c>
      <c r="C71" s="801" t="s">
        <v>252</v>
      </c>
      <c r="D71" s="801" t="s">
        <v>259</v>
      </c>
      <c r="E71" s="801" t="s">
        <v>259</v>
      </c>
      <c r="F71" s="801" t="s">
        <v>2096</v>
      </c>
      <c r="G71" s="808">
        <v>1</v>
      </c>
      <c r="H71" s="801"/>
      <c r="I71" s="801"/>
      <c r="J71" s="801"/>
      <c r="K71" s="804" t="s">
        <v>2098</v>
      </c>
      <c r="L71" s="807"/>
      <c r="M71" s="807"/>
      <c r="N71" s="807"/>
      <c r="O71" s="787">
        <f>+L71+M71-N71</f>
        <v>0</v>
      </c>
      <c r="P71" s="807"/>
      <c r="Q71" s="807"/>
      <c r="R71" s="807"/>
      <c r="S71" s="807"/>
      <c r="T71" s="807"/>
      <c r="U71" s="807"/>
      <c r="V71" s="788"/>
      <c r="W71" s="807"/>
      <c r="X71" s="789"/>
      <c r="Y71" s="790"/>
    </row>
    <row r="72" spans="1:25" ht="22.5" customHeight="1" thickTop="1" thickBot="1" x14ac:dyDescent="0.3">
      <c r="A72" s="800">
        <v>1</v>
      </c>
      <c r="B72" s="801" t="s">
        <v>252</v>
      </c>
      <c r="C72" s="801" t="s">
        <v>252</v>
      </c>
      <c r="D72" s="801" t="s">
        <v>259</v>
      </c>
      <c r="E72" s="801" t="s">
        <v>259</v>
      </c>
      <c r="F72" s="801" t="s">
        <v>2096</v>
      </c>
      <c r="G72" s="808">
        <v>2</v>
      </c>
      <c r="H72" s="801"/>
      <c r="I72" s="801"/>
      <c r="J72" s="801"/>
      <c r="K72" s="804" t="s">
        <v>2099</v>
      </c>
      <c r="L72" s="807"/>
      <c r="M72" s="807"/>
      <c r="N72" s="807"/>
      <c r="O72" s="787">
        <f>+L72+M72-N72</f>
        <v>0</v>
      </c>
      <c r="P72" s="807"/>
      <c r="Q72" s="807"/>
      <c r="R72" s="807"/>
      <c r="S72" s="807"/>
      <c r="T72" s="807"/>
      <c r="U72" s="807"/>
      <c r="V72" s="788"/>
      <c r="W72" s="807"/>
      <c r="X72" s="789"/>
      <c r="Y72" s="790"/>
    </row>
    <row r="73" spans="1:25" ht="22.5" customHeight="1" thickTop="1" thickBot="1" x14ac:dyDescent="0.3">
      <c r="A73" s="800">
        <v>1</v>
      </c>
      <c r="B73" s="801" t="s">
        <v>252</v>
      </c>
      <c r="C73" s="801" t="s">
        <v>252</v>
      </c>
      <c r="D73" s="801" t="s">
        <v>259</v>
      </c>
      <c r="E73" s="801" t="s">
        <v>259</v>
      </c>
      <c r="F73" s="801" t="s">
        <v>2096</v>
      </c>
      <c r="G73" s="808">
        <v>3</v>
      </c>
      <c r="H73" s="801"/>
      <c r="I73" s="801"/>
      <c r="J73" s="801"/>
      <c r="K73" s="804" t="s">
        <v>2100</v>
      </c>
      <c r="L73" s="807"/>
      <c r="M73" s="807"/>
      <c r="N73" s="807"/>
      <c r="O73" s="787">
        <f>+L73+M73-N73</f>
        <v>0</v>
      </c>
      <c r="P73" s="807"/>
      <c r="Q73" s="807"/>
      <c r="R73" s="807"/>
      <c r="S73" s="807"/>
      <c r="T73" s="807"/>
      <c r="U73" s="807"/>
      <c r="V73" s="788"/>
      <c r="W73" s="807"/>
      <c r="X73" s="789"/>
      <c r="Y73" s="790"/>
    </row>
    <row r="74" spans="1:25" ht="22.5" customHeight="1" thickTop="1" thickBot="1" x14ac:dyDescent="0.3">
      <c r="A74" s="800">
        <v>1</v>
      </c>
      <c r="B74" s="801" t="s">
        <v>252</v>
      </c>
      <c r="C74" s="801" t="s">
        <v>252</v>
      </c>
      <c r="D74" s="801" t="s">
        <v>259</v>
      </c>
      <c r="E74" s="801" t="s">
        <v>259</v>
      </c>
      <c r="F74" s="801" t="s">
        <v>2101</v>
      </c>
      <c r="G74" s="808"/>
      <c r="H74" s="801"/>
      <c r="I74" s="801"/>
      <c r="J74" s="801"/>
      <c r="K74" s="804" t="s">
        <v>2102</v>
      </c>
      <c r="L74" s="807">
        <f>SUM(L75:L77)</f>
        <v>0</v>
      </c>
      <c r="M74" s="807">
        <f t="shared" ref="M74:U74" si="46">SUM(M75:M77)</f>
        <v>0</v>
      </c>
      <c r="N74" s="807">
        <f t="shared" si="46"/>
        <v>0</v>
      </c>
      <c r="O74" s="807">
        <f t="shared" si="46"/>
        <v>0</v>
      </c>
      <c r="P74" s="807">
        <f t="shared" si="46"/>
        <v>0</v>
      </c>
      <c r="Q74" s="807">
        <f t="shared" si="46"/>
        <v>0</v>
      </c>
      <c r="R74" s="807">
        <f t="shared" si="46"/>
        <v>0</v>
      </c>
      <c r="S74" s="807">
        <f t="shared" si="46"/>
        <v>0</v>
      </c>
      <c r="T74" s="807">
        <f t="shared" si="46"/>
        <v>0</v>
      </c>
      <c r="U74" s="807">
        <f t="shared" si="46"/>
        <v>0</v>
      </c>
      <c r="V74" s="788"/>
      <c r="W74" s="807"/>
      <c r="X74" s="789"/>
      <c r="Y74" s="790"/>
    </row>
    <row r="75" spans="1:25" ht="22.5" customHeight="1" thickTop="1" thickBot="1" x14ac:dyDescent="0.3">
      <c r="A75" s="800">
        <v>1</v>
      </c>
      <c r="B75" s="801" t="s">
        <v>252</v>
      </c>
      <c r="C75" s="801" t="s">
        <v>252</v>
      </c>
      <c r="D75" s="801" t="s">
        <v>259</v>
      </c>
      <c r="E75" s="801" t="s">
        <v>259</v>
      </c>
      <c r="F75" s="801" t="s">
        <v>2101</v>
      </c>
      <c r="G75" s="808">
        <v>1</v>
      </c>
      <c r="H75" s="801"/>
      <c r="I75" s="801"/>
      <c r="J75" s="801"/>
      <c r="K75" s="804" t="s">
        <v>2103</v>
      </c>
      <c r="L75" s="807"/>
      <c r="M75" s="807"/>
      <c r="N75" s="807"/>
      <c r="O75" s="787">
        <f>+L75+M75-N75</f>
        <v>0</v>
      </c>
      <c r="P75" s="807"/>
      <c r="Q75" s="807"/>
      <c r="R75" s="807"/>
      <c r="S75" s="807"/>
      <c r="T75" s="807"/>
      <c r="U75" s="807"/>
      <c r="V75" s="788"/>
      <c r="W75" s="807"/>
      <c r="X75" s="789"/>
      <c r="Y75" s="790"/>
    </row>
    <row r="76" spans="1:25" ht="22.5" customHeight="1" thickTop="1" thickBot="1" x14ac:dyDescent="0.3">
      <c r="A76" s="800">
        <v>1</v>
      </c>
      <c r="B76" s="801" t="s">
        <v>252</v>
      </c>
      <c r="C76" s="801" t="s">
        <v>252</v>
      </c>
      <c r="D76" s="801" t="s">
        <v>259</v>
      </c>
      <c r="E76" s="801" t="s">
        <v>259</v>
      </c>
      <c r="F76" s="801" t="s">
        <v>2101</v>
      </c>
      <c r="G76" s="808">
        <v>2</v>
      </c>
      <c r="H76" s="801"/>
      <c r="I76" s="801"/>
      <c r="J76" s="801"/>
      <c r="K76" s="804" t="s">
        <v>2104</v>
      </c>
      <c r="L76" s="807"/>
      <c r="M76" s="807"/>
      <c r="N76" s="807"/>
      <c r="O76" s="787">
        <f>+L76+M76-N76</f>
        <v>0</v>
      </c>
      <c r="P76" s="807"/>
      <c r="Q76" s="807"/>
      <c r="R76" s="807"/>
      <c r="S76" s="807"/>
      <c r="T76" s="807"/>
      <c r="U76" s="807"/>
      <c r="V76" s="788"/>
      <c r="W76" s="807"/>
      <c r="X76" s="789"/>
      <c r="Y76" s="790"/>
    </row>
    <row r="77" spans="1:25" ht="22.5" customHeight="1" thickTop="1" thickBot="1" x14ac:dyDescent="0.3">
      <c r="A77" s="800">
        <v>1</v>
      </c>
      <c r="B77" s="801" t="s">
        <v>252</v>
      </c>
      <c r="C77" s="801" t="s">
        <v>252</v>
      </c>
      <c r="D77" s="801" t="s">
        <v>259</v>
      </c>
      <c r="E77" s="801" t="s">
        <v>259</v>
      </c>
      <c r="F77" s="801" t="s">
        <v>2101</v>
      </c>
      <c r="G77" s="808">
        <v>3</v>
      </c>
      <c r="H77" s="801"/>
      <c r="I77" s="801"/>
      <c r="J77" s="801"/>
      <c r="K77" s="804" t="s">
        <v>2105</v>
      </c>
      <c r="L77" s="807"/>
      <c r="M77" s="807"/>
      <c r="N77" s="807"/>
      <c r="O77" s="787">
        <f>+L77+M77-N77</f>
        <v>0</v>
      </c>
      <c r="P77" s="807"/>
      <c r="Q77" s="807"/>
      <c r="R77" s="807"/>
      <c r="S77" s="807"/>
      <c r="T77" s="807"/>
      <c r="U77" s="807"/>
      <c r="V77" s="788"/>
      <c r="W77" s="807"/>
      <c r="X77" s="789"/>
      <c r="Y77" s="790"/>
    </row>
    <row r="78" spans="1:25" ht="22.5" customHeight="1" thickTop="1" thickBot="1" x14ac:dyDescent="0.3">
      <c r="A78" s="800">
        <v>1</v>
      </c>
      <c r="B78" s="801" t="s">
        <v>252</v>
      </c>
      <c r="C78" s="801" t="s">
        <v>252</v>
      </c>
      <c r="D78" s="801" t="s">
        <v>259</v>
      </c>
      <c r="E78" s="801" t="s">
        <v>269</v>
      </c>
      <c r="F78" s="801"/>
      <c r="G78" s="808"/>
      <c r="H78" s="801"/>
      <c r="I78" s="801"/>
      <c r="J78" s="801"/>
      <c r="K78" s="804" t="s">
        <v>270</v>
      </c>
      <c r="L78" s="807">
        <f>+L79+L100</f>
        <v>604806937</v>
      </c>
      <c r="M78" s="807">
        <f t="shared" ref="M78:U78" si="47">+M79+M100</f>
        <v>57241574</v>
      </c>
      <c r="N78" s="807">
        <f t="shared" si="47"/>
        <v>0</v>
      </c>
      <c r="O78" s="807">
        <f t="shared" si="47"/>
        <v>662048511</v>
      </c>
      <c r="P78" s="807">
        <f t="shared" si="47"/>
        <v>0</v>
      </c>
      <c r="Q78" s="807">
        <f t="shared" si="47"/>
        <v>601863593</v>
      </c>
      <c r="R78" s="807">
        <f t="shared" si="47"/>
        <v>60184918.000000007</v>
      </c>
      <c r="S78" s="807">
        <f t="shared" si="47"/>
        <v>0</v>
      </c>
      <c r="T78" s="807">
        <f t="shared" si="47"/>
        <v>662048511</v>
      </c>
      <c r="U78" s="807">
        <f t="shared" si="47"/>
        <v>714313676</v>
      </c>
      <c r="V78" s="788">
        <f>U78/T78</f>
        <v>1.0789446152836375</v>
      </c>
      <c r="W78" s="807"/>
      <c r="X78" s="789"/>
      <c r="Y78" s="790"/>
    </row>
    <row r="79" spans="1:25" ht="22.5" customHeight="1" thickTop="1" thickBot="1" x14ac:dyDescent="0.3">
      <c r="A79" s="800">
        <v>1</v>
      </c>
      <c r="B79" s="801" t="s">
        <v>252</v>
      </c>
      <c r="C79" s="801" t="s">
        <v>252</v>
      </c>
      <c r="D79" s="801" t="s">
        <v>259</v>
      </c>
      <c r="E79" s="801" t="s">
        <v>269</v>
      </c>
      <c r="F79" s="801" t="s">
        <v>2106</v>
      </c>
      <c r="G79" s="808"/>
      <c r="H79" s="801"/>
      <c r="I79" s="801"/>
      <c r="J79" s="801"/>
      <c r="K79" s="804" t="s">
        <v>271</v>
      </c>
      <c r="L79" s="807">
        <f>+L80+L84+L88+L92+L96</f>
        <v>604806937</v>
      </c>
      <c r="M79" s="807">
        <f t="shared" ref="M79:U79" si="48">+M80+M84+M88+M92+M96</f>
        <v>57241574</v>
      </c>
      <c r="N79" s="807">
        <f t="shared" si="48"/>
        <v>0</v>
      </c>
      <c r="O79" s="807">
        <f t="shared" si="48"/>
        <v>662048511</v>
      </c>
      <c r="P79" s="807">
        <f t="shared" si="48"/>
        <v>0</v>
      </c>
      <c r="Q79" s="807">
        <f t="shared" si="48"/>
        <v>601863593</v>
      </c>
      <c r="R79" s="807">
        <f t="shared" si="48"/>
        <v>60184918.000000007</v>
      </c>
      <c r="S79" s="807">
        <f t="shared" si="48"/>
        <v>0</v>
      </c>
      <c r="T79" s="807">
        <f t="shared" si="48"/>
        <v>662048511</v>
      </c>
      <c r="U79" s="807">
        <f t="shared" si="48"/>
        <v>714313676</v>
      </c>
      <c r="V79" s="788">
        <f>U79/T79</f>
        <v>1.0789446152836375</v>
      </c>
      <c r="W79" s="807"/>
      <c r="X79" s="789" t="s">
        <v>2107</v>
      </c>
      <c r="Y79" s="790" t="s">
        <v>2059</v>
      </c>
    </row>
    <row r="80" spans="1:25" ht="22.5" customHeight="1" thickTop="1" thickBot="1" x14ac:dyDescent="0.3">
      <c r="A80" s="800">
        <v>1</v>
      </c>
      <c r="B80" s="801" t="s">
        <v>252</v>
      </c>
      <c r="C80" s="801" t="s">
        <v>252</v>
      </c>
      <c r="D80" s="801" t="s">
        <v>259</v>
      </c>
      <c r="E80" s="801" t="s">
        <v>269</v>
      </c>
      <c r="F80" s="801" t="s">
        <v>2106</v>
      </c>
      <c r="G80" s="801" t="s">
        <v>269</v>
      </c>
      <c r="H80" s="801"/>
      <c r="I80" s="801"/>
      <c r="J80" s="801"/>
      <c r="K80" s="804" t="s">
        <v>2108</v>
      </c>
      <c r="L80" s="807">
        <f>SUM(L81:L83)</f>
        <v>0</v>
      </c>
      <c r="M80" s="807">
        <f t="shared" ref="M80:U80" si="49">SUM(M81:M83)</f>
        <v>0</v>
      </c>
      <c r="N80" s="807">
        <f t="shared" si="49"/>
        <v>0</v>
      </c>
      <c r="O80" s="807">
        <f t="shared" si="49"/>
        <v>0</v>
      </c>
      <c r="P80" s="807">
        <f t="shared" si="49"/>
        <v>0</v>
      </c>
      <c r="Q80" s="807">
        <f t="shared" si="49"/>
        <v>0</v>
      </c>
      <c r="R80" s="807">
        <f t="shared" si="49"/>
        <v>0</v>
      </c>
      <c r="S80" s="807">
        <f t="shared" si="49"/>
        <v>0</v>
      </c>
      <c r="T80" s="807">
        <f t="shared" si="49"/>
        <v>0</v>
      </c>
      <c r="U80" s="807">
        <f t="shared" si="49"/>
        <v>0</v>
      </c>
      <c r="V80" s="788"/>
      <c r="W80" s="807"/>
      <c r="X80" s="789"/>
      <c r="Y80" s="790"/>
    </row>
    <row r="81" spans="1:25" ht="22.5" customHeight="1" thickTop="1" thickBot="1" x14ac:dyDescent="0.3">
      <c r="A81" s="800">
        <v>1</v>
      </c>
      <c r="B81" s="801" t="s">
        <v>252</v>
      </c>
      <c r="C81" s="801" t="s">
        <v>252</v>
      </c>
      <c r="D81" s="801" t="s">
        <v>259</v>
      </c>
      <c r="E81" s="801" t="s">
        <v>269</v>
      </c>
      <c r="F81" s="801" t="s">
        <v>2106</v>
      </c>
      <c r="G81" s="801" t="s">
        <v>269</v>
      </c>
      <c r="H81" s="801" t="s">
        <v>252</v>
      </c>
      <c r="I81" s="801"/>
      <c r="J81" s="801"/>
      <c r="K81" s="804" t="s">
        <v>2109</v>
      </c>
      <c r="L81" s="807"/>
      <c r="M81" s="807"/>
      <c r="N81" s="807"/>
      <c r="O81" s="787">
        <f>+L81+M81-N81</f>
        <v>0</v>
      </c>
      <c r="P81" s="807"/>
      <c r="Q81" s="807"/>
      <c r="R81" s="807"/>
      <c r="S81" s="807"/>
      <c r="T81" s="807"/>
      <c r="U81" s="807"/>
      <c r="V81" s="788"/>
      <c r="W81" s="807"/>
      <c r="X81" s="789"/>
      <c r="Y81" s="790"/>
    </row>
    <row r="82" spans="1:25" ht="22.5" customHeight="1" thickTop="1" thickBot="1" x14ac:dyDescent="0.3">
      <c r="A82" s="800">
        <v>1</v>
      </c>
      <c r="B82" s="801" t="s">
        <v>252</v>
      </c>
      <c r="C82" s="801" t="s">
        <v>252</v>
      </c>
      <c r="D82" s="801" t="s">
        <v>259</v>
      </c>
      <c r="E82" s="801" t="s">
        <v>269</v>
      </c>
      <c r="F82" s="801" t="s">
        <v>2106</v>
      </c>
      <c r="G82" s="801" t="s">
        <v>269</v>
      </c>
      <c r="H82" s="801" t="s">
        <v>258</v>
      </c>
      <c r="I82" s="801"/>
      <c r="J82" s="801"/>
      <c r="K82" s="804" t="s">
        <v>2110</v>
      </c>
      <c r="L82" s="807"/>
      <c r="M82" s="807"/>
      <c r="N82" s="807"/>
      <c r="O82" s="787">
        <f>+L82+M82-N82</f>
        <v>0</v>
      </c>
      <c r="P82" s="807"/>
      <c r="Q82" s="807"/>
      <c r="R82" s="807"/>
      <c r="S82" s="807"/>
      <c r="T82" s="807"/>
      <c r="U82" s="807"/>
      <c r="V82" s="788"/>
      <c r="W82" s="807"/>
      <c r="X82" s="789"/>
      <c r="Y82" s="790"/>
    </row>
    <row r="83" spans="1:25" ht="22.5" customHeight="1" thickTop="1" thickBot="1" x14ac:dyDescent="0.3">
      <c r="A83" s="800">
        <v>1</v>
      </c>
      <c r="B83" s="801" t="s">
        <v>252</v>
      </c>
      <c r="C83" s="801" t="s">
        <v>252</v>
      </c>
      <c r="D83" s="801" t="s">
        <v>259</v>
      </c>
      <c r="E83" s="801" t="s">
        <v>269</v>
      </c>
      <c r="F83" s="801" t="s">
        <v>2106</v>
      </c>
      <c r="G83" s="801" t="s">
        <v>269</v>
      </c>
      <c r="H83" s="801" t="s">
        <v>2030</v>
      </c>
      <c r="I83" s="801"/>
      <c r="J83" s="801"/>
      <c r="K83" s="804" t="s">
        <v>2111</v>
      </c>
      <c r="L83" s="807"/>
      <c r="M83" s="807"/>
      <c r="N83" s="807"/>
      <c r="O83" s="787">
        <f>+L83+M83-N83</f>
        <v>0</v>
      </c>
      <c r="P83" s="807"/>
      <c r="Q83" s="807"/>
      <c r="R83" s="807"/>
      <c r="S83" s="807"/>
      <c r="T83" s="807"/>
      <c r="U83" s="807"/>
      <c r="V83" s="788"/>
      <c r="W83" s="807"/>
      <c r="X83" s="789"/>
      <c r="Y83" s="790"/>
    </row>
    <row r="84" spans="1:25" ht="22.5" customHeight="1" thickTop="1" thickBot="1" x14ac:dyDescent="0.3">
      <c r="A84" s="800">
        <v>1</v>
      </c>
      <c r="B84" s="801" t="s">
        <v>252</v>
      </c>
      <c r="C84" s="801" t="s">
        <v>252</v>
      </c>
      <c r="D84" s="801" t="s">
        <v>259</v>
      </c>
      <c r="E84" s="801" t="s">
        <v>269</v>
      </c>
      <c r="F84" s="801" t="s">
        <v>2106</v>
      </c>
      <c r="G84" s="801" t="s">
        <v>272</v>
      </c>
      <c r="H84" s="801"/>
      <c r="I84" s="801"/>
      <c r="J84" s="801"/>
      <c r="K84" s="804" t="s">
        <v>2112</v>
      </c>
      <c r="L84" s="807">
        <f>SUM(L85:L87)</f>
        <v>0</v>
      </c>
      <c r="M84" s="807">
        <f t="shared" ref="M84:U84" si="50">SUM(M85:M87)</f>
        <v>0</v>
      </c>
      <c r="N84" s="807">
        <f t="shared" si="50"/>
        <v>0</v>
      </c>
      <c r="O84" s="807">
        <f t="shared" si="50"/>
        <v>0</v>
      </c>
      <c r="P84" s="807">
        <f t="shared" si="50"/>
        <v>0</v>
      </c>
      <c r="Q84" s="807">
        <f t="shared" si="50"/>
        <v>0</v>
      </c>
      <c r="R84" s="807">
        <f t="shared" si="50"/>
        <v>0</v>
      </c>
      <c r="S84" s="807">
        <f t="shared" si="50"/>
        <v>0</v>
      </c>
      <c r="T84" s="807">
        <f t="shared" si="50"/>
        <v>0</v>
      </c>
      <c r="U84" s="807">
        <f t="shared" si="50"/>
        <v>0</v>
      </c>
      <c r="V84" s="788"/>
      <c r="W84" s="807"/>
      <c r="X84" s="789"/>
      <c r="Y84" s="790"/>
    </row>
    <row r="85" spans="1:25" ht="22.5" customHeight="1" thickTop="1" thickBot="1" x14ac:dyDescent="0.3">
      <c r="A85" s="800">
        <v>1</v>
      </c>
      <c r="B85" s="801" t="s">
        <v>252</v>
      </c>
      <c r="C85" s="801" t="s">
        <v>252</v>
      </c>
      <c r="D85" s="801" t="s">
        <v>259</v>
      </c>
      <c r="E85" s="801" t="s">
        <v>269</v>
      </c>
      <c r="F85" s="801" t="s">
        <v>2106</v>
      </c>
      <c r="G85" s="801" t="s">
        <v>272</v>
      </c>
      <c r="H85" s="801" t="s">
        <v>252</v>
      </c>
      <c r="I85" s="801"/>
      <c r="J85" s="801"/>
      <c r="K85" s="804" t="s">
        <v>2113</v>
      </c>
      <c r="L85" s="807"/>
      <c r="M85" s="807"/>
      <c r="N85" s="807"/>
      <c r="O85" s="787">
        <f>+L85+M85-N85</f>
        <v>0</v>
      </c>
      <c r="P85" s="807"/>
      <c r="Q85" s="807"/>
      <c r="R85" s="807"/>
      <c r="S85" s="807"/>
      <c r="T85" s="807"/>
      <c r="U85" s="807"/>
      <c r="V85" s="788"/>
      <c r="W85" s="807"/>
      <c r="X85" s="789"/>
      <c r="Y85" s="790"/>
    </row>
    <row r="86" spans="1:25" ht="22.5" customHeight="1" thickTop="1" thickBot="1" x14ac:dyDescent="0.3">
      <c r="A86" s="800">
        <v>1</v>
      </c>
      <c r="B86" s="801" t="s">
        <v>252</v>
      </c>
      <c r="C86" s="801" t="s">
        <v>252</v>
      </c>
      <c r="D86" s="801" t="s">
        <v>259</v>
      </c>
      <c r="E86" s="801" t="s">
        <v>269</v>
      </c>
      <c r="F86" s="801" t="s">
        <v>2106</v>
      </c>
      <c r="G86" s="801" t="s">
        <v>272</v>
      </c>
      <c r="H86" s="801" t="s">
        <v>258</v>
      </c>
      <c r="I86" s="801"/>
      <c r="J86" s="801"/>
      <c r="K86" s="804" t="s">
        <v>2114</v>
      </c>
      <c r="L86" s="807"/>
      <c r="M86" s="807"/>
      <c r="N86" s="807"/>
      <c r="O86" s="787">
        <f>+L86+M86-N86</f>
        <v>0</v>
      </c>
      <c r="P86" s="807"/>
      <c r="Q86" s="807"/>
      <c r="R86" s="807"/>
      <c r="S86" s="807"/>
      <c r="T86" s="807"/>
      <c r="U86" s="807"/>
      <c r="V86" s="788"/>
      <c r="W86" s="807"/>
      <c r="X86" s="789"/>
      <c r="Y86" s="790"/>
    </row>
    <row r="87" spans="1:25" ht="22.5" customHeight="1" thickTop="1" thickBot="1" x14ac:dyDescent="0.3">
      <c r="A87" s="800">
        <v>1</v>
      </c>
      <c r="B87" s="801" t="s">
        <v>252</v>
      </c>
      <c r="C87" s="801" t="s">
        <v>252</v>
      </c>
      <c r="D87" s="801" t="s">
        <v>259</v>
      </c>
      <c r="E87" s="801" t="s">
        <v>269</v>
      </c>
      <c r="F87" s="801" t="s">
        <v>2106</v>
      </c>
      <c r="G87" s="801" t="s">
        <v>272</v>
      </c>
      <c r="H87" s="801" t="s">
        <v>2030</v>
      </c>
      <c r="I87" s="801"/>
      <c r="J87" s="801"/>
      <c r="K87" s="804" t="s">
        <v>2115</v>
      </c>
      <c r="L87" s="807"/>
      <c r="M87" s="807"/>
      <c r="N87" s="807"/>
      <c r="O87" s="787">
        <f>+L87+M87-N87</f>
        <v>0</v>
      </c>
      <c r="P87" s="807"/>
      <c r="Q87" s="807"/>
      <c r="R87" s="807"/>
      <c r="S87" s="807"/>
      <c r="T87" s="807"/>
      <c r="U87" s="807"/>
      <c r="V87" s="788"/>
      <c r="W87" s="807"/>
      <c r="X87" s="789"/>
      <c r="Y87" s="790"/>
    </row>
    <row r="88" spans="1:25" s="171" customFormat="1" ht="22.5" customHeight="1" thickTop="1" thickBot="1" x14ac:dyDescent="0.3">
      <c r="A88" s="800">
        <v>1</v>
      </c>
      <c r="B88" s="801" t="s">
        <v>252</v>
      </c>
      <c r="C88" s="801" t="s">
        <v>252</v>
      </c>
      <c r="D88" s="801" t="s">
        <v>259</v>
      </c>
      <c r="E88" s="801" t="s">
        <v>269</v>
      </c>
      <c r="F88" s="801" t="s">
        <v>2106</v>
      </c>
      <c r="G88" s="801" t="s">
        <v>262</v>
      </c>
      <c r="H88" s="801"/>
      <c r="I88" s="802"/>
      <c r="J88" s="802"/>
      <c r="K88" s="804" t="s">
        <v>2116</v>
      </c>
      <c r="L88" s="787">
        <f>SUM(L89:L91)</f>
        <v>0</v>
      </c>
      <c r="M88" s="787">
        <f t="shared" ref="M88:U88" si="51">SUM(M89:M91)</f>
        <v>0</v>
      </c>
      <c r="N88" s="787">
        <f t="shared" si="51"/>
        <v>0</v>
      </c>
      <c r="O88" s="787">
        <f t="shared" si="51"/>
        <v>0</v>
      </c>
      <c r="P88" s="787">
        <f t="shared" si="51"/>
        <v>0</v>
      </c>
      <c r="Q88" s="787">
        <f t="shared" si="51"/>
        <v>0</v>
      </c>
      <c r="R88" s="787">
        <f t="shared" si="51"/>
        <v>0</v>
      </c>
      <c r="S88" s="787">
        <f t="shared" si="51"/>
        <v>0</v>
      </c>
      <c r="T88" s="787">
        <f t="shared" si="51"/>
        <v>0</v>
      </c>
      <c r="U88" s="787">
        <f t="shared" si="51"/>
        <v>0</v>
      </c>
      <c r="V88" s="788"/>
      <c r="W88" s="787"/>
      <c r="X88" s="789"/>
      <c r="Y88" s="790"/>
    </row>
    <row r="89" spans="1:25" s="171" customFormat="1" ht="22.5" customHeight="1" thickTop="1" thickBot="1" x14ac:dyDescent="0.3">
      <c r="A89" s="800">
        <v>1</v>
      </c>
      <c r="B89" s="801" t="s">
        <v>252</v>
      </c>
      <c r="C89" s="801" t="s">
        <v>252</v>
      </c>
      <c r="D89" s="801" t="s">
        <v>259</v>
      </c>
      <c r="E89" s="801" t="s">
        <v>269</v>
      </c>
      <c r="F89" s="801" t="s">
        <v>2106</v>
      </c>
      <c r="G89" s="801" t="s">
        <v>262</v>
      </c>
      <c r="H89" s="801" t="s">
        <v>252</v>
      </c>
      <c r="I89" s="802"/>
      <c r="J89" s="802"/>
      <c r="K89" s="804" t="s">
        <v>2117</v>
      </c>
      <c r="L89" s="787"/>
      <c r="M89" s="787"/>
      <c r="N89" s="787"/>
      <c r="O89" s="787">
        <f>+L89+M89-N89</f>
        <v>0</v>
      </c>
      <c r="P89" s="787"/>
      <c r="Q89" s="787"/>
      <c r="R89" s="787"/>
      <c r="S89" s="787"/>
      <c r="T89" s="787"/>
      <c r="U89" s="787"/>
      <c r="V89" s="788"/>
      <c r="W89" s="787"/>
      <c r="X89" s="789"/>
      <c r="Y89" s="790"/>
    </row>
    <row r="90" spans="1:25" s="171" customFormat="1" ht="22.5" customHeight="1" thickTop="1" thickBot="1" x14ac:dyDescent="0.3">
      <c r="A90" s="800">
        <v>1</v>
      </c>
      <c r="B90" s="801" t="s">
        <v>252</v>
      </c>
      <c r="C90" s="801" t="s">
        <v>252</v>
      </c>
      <c r="D90" s="801" t="s">
        <v>259</v>
      </c>
      <c r="E90" s="801" t="s">
        <v>269</v>
      </c>
      <c r="F90" s="801" t="s">
        <v>2106</v>
      </c>
      <c r="G90" s="801" t="s">
        <v>262</v>
      </c>
      <c r="H90" s="801" t="s">
        <v>258</v>
      </c>
      <c r="I90" s="802"/>
      <c r="J90" s="802"/>
      <c r="K90" s="804" t="s">
        <v>2118</v>
      </c>
      <c r="L90" s="787"/>
      <c r="M90" s="787"/>
      <c r="N90" s="787"/>
      <c r="O90" s="787">
        <f>+L90+M90-N90</f>
        <v>0</v>
      </c>
      <c r="P90" s="787"/>
      <c r="Q90" s="787"/>
      <c r="R90" s="787"/>
      <c r="S90" s="787"/>
      <c r="T90" s="787"/>
      <c r="U90" s="787"/>
      <c r="V90" s="788"/>
      <c r="W90" s="787"/>
      <c r="X90" s="789"/>
      <c r="Y90" s="790"/>
    </row>
    <row r="91" spans="1:25" s="171" customFormat="1" ht="22.5" customHeight="1" thickTop="1" thickBot="1" x14ac:dyDescent="0.3">
      <c r="A91" s="800">
        <v>1</v>
      </c>
      <c r="B91" s="801" t="s">
        <v>252</v>
      </c>
      <c r="C91" s="801" t="s">
        <v>252</v>
      </c>
      <c r="D91" s="801" t="s">
        <v>259</v>
      </c>
      <c r="E91" s="801" t="s">
        <v>269</v>
      </c>
      <c r="F91" s="801" t="s">
        <v>2106</v>
      </c>
      <c r="G91" s="801" t="s">
        <v>262</v>
      </c>
      <c r="H91" s="801" t="s">
        <v>2030</v>
      </c>
      <c r="I91" s="802"/>
      <c r="J91" s="802"/>
      <c r="K91" s="804" t="s">
        <v>2119</v>
      </c>
      <c r="L91" s="787"/>
      <c r="M91" s="787"/>
      <c r="N91" s="787"/>
      <c r="O91" s="787">
        <f>+L91+M91-N91</f>
        <v>0</v>
      </c>
      <c r="P91" s="787"/>
      <c r="Q91" s="787"/>
      <c r="R91" s="787"/>
      <c r="S91" s="787"/>
      <c r="T91" s="787"/>
      <c r="U91" s="787"/>
      <c r="V91" s="788"/>
      <c r="W91" s="787"/>
      <c r="X91" s="789"/>
      <c r="Y91" s="790"/>
    </row>
    <row r="92" spans="1:25" s="171" customFormat="1" ht="22.5" customHeight="1" thickTop="1" thickBot="1" x14ac:dyDescent="0.3">
      <c r="A92" s="800">
        <v>1</v>
      </c>
      <c r="B92" s="801" t="s">
        <v>252</v>
      </c>
      <c r="C92" s="801" t="s">
        <v>252</v>
      </c>
      <c r="D92" s="801" t="s">
        <v>259</v>
      </c>
      <c r="E92" s="801" t="s">
        <v>269</v>
      </c>
      <c r="F92" s="801" t="s">
        <v>2106</v>
      </c>
      <c r="G92" s="801" t="s">
        <v>273</v>
      </c>
      <c r="H92" s="801"/>
      <c r="I92" s="802"/>
      <c r="J92" s="802"/>
      <c r="K92" s="804" t="s">
        <v>2120</v>
      </c>
      <c r="L92" s="787">
        <f>SUM(L93:L95)</f>
        <v>0</v>
      </c>
      <c r="M92" s="787">
        <f t="shared" ref="M92:U92" si="52">SUM(M93:M95)</f>
        <v>0</v>
      </c>
      <c r="N92" s="787">
        <f t="shared" si="52"/>
        <v>0</v>
      </c>
      <c r="O92" s="787">
        <f t="shared" si="52"/>
        <v>0</v>
      </c>
      <c r="P92" s="787">
        <f t="shared" si="52"/>
        <v>0</v>
      </c>
      <c r="Q92" s="787">
        <f t="shared" si="52"/>
        <v>0</v>
      </c>
      <c r="R92" s="787">
        <f t="shared" si="52"/>
        <v>0</v>
      </c>
      <c r="S92" s="787">
        <f t="shared" si="52"/>
        <v>0</v>
      </c>
      <c r="T92" s="787">
        <f t="shared" si="52"/>
        <v>0</v>
      </c>
      <c r="U92" s="787">
        <f t="shared" si="52"/>
        <v>0</v>
      </c>
      <c r="V92" s="788"/>
      <c r="W92" s="787"/>
      <c r="X92" s="789"/>
      <c r="Y92" s="790"/>
    </row>
    <row r="93" spans="1:25" s="171" customFormat="1" ht="22.5" customHeight="1" thickTop="1" thickBot="1" x14ac:dyDescent="0.3">
      <c r="A93" s="800">
        <v>1</v>
      </c>
      <c r="B93" s="801" t="s">
        <v>252</v>
      </c>
      <c r="C93" s="801" t="s">
        <v>252</v>
      </c>
      <c r="D93" s="801" t="s">
        <v>259</v>
      </c>
      <c r="E93" s="801" t="s">
        <v>269</v>
      </c>
      <c r="F93" s="801" t="s">
        <v>2106</v>
      </c>
      <c r="G93" s="801" t="s">
        <v>273</v>
      </c>
      <c r="H93" s="801" t="s">
        <v>252</v>
      </c>
      <c r="I93" s="802"/>
      <c r="J93" s="802"/>
      <c r="K93" s="804" t="s">
        <v>2121</v>
      </c>
      <c r="L93" s="787"/>
      <c r="M93" s="787"/>
      <c r="N93" s="787"/>
      <c r="O93" s="787">
        <f>+L93+M93-N93</f>
        <v>0</v>
      </c>
      <c r="P93" s="787"/>
      <c r="Q93" s="787"/>
      <c r="R93" s="787"/>
      <c r="S93" s="787"/>
      <c r="T93" s="787"/>
      <c r="U93" s="787"/>
      <c r="V93" s="788"/>
      <c r="W93" s="787"/>
      <c r="X93" s="789"/>
      <c r="Y93" s="790"/>
    </row>
    <row r="94" spans="1:25" s="171" customFormat="1" ht="22.5" customHeight="1" thickTop="1" thickBot="1" x14ac:dyDescent="0.3">
      <c r="A94" s="800">
        <v>1</v>
      </c>
      <c r="B94" s="801" t="s">
        <v>252</v>
      </c>
      <c r="C94" s="801" t="s">
        <v>252</v>
      </c>
      <c r="D94" s="801" t="s">
        <v>259</v>
      </c>
      <c r="E94" s="801" t="s">
        <v>269</v>
      </c>
      <c r="F94" s="801" t="s">
        <v>2106</v>
      </c>
      <c r="G94" s="801" t="s">
        <v>273</v>
      </c>
      <c r="H94" s="801" t="s">
        <v>258</v>
      </c>
      <c r="I94" s="802"/>
      <c r="J94" s="802"/>
      <c r="K94" s="804" t="s">
        <v>2122</v>
      </c>
      <c r="L94" s="787"/>
      <c r="M94" s="787"/>
      <c r="N94" s="787"/>
      <c r="O94" s="787">
        <f>+L94+M94-N94</f>
        <v>0</v>
      </c>
      <c r="P94" s="787"/>
      <c r="Q94" s="787"/>
      <c r="R94" s="787"/>
      <c r="S94" s="787"/>
      <c r="T94" s="787"/>
      <c r="U94" s="787"/>
      <c r="V94" s="788"/>
      <c r="W94" s="787"/>
      <c r="X94" s="789"/>
      <c r="Y94" s="790"/>
    </row>
    <row r="95" spans="1:25" s="171" customFormat="1" ht="22.5" customHeight="1" thickTop="1" thickBot="1" x14ac:dyDescent="0.3">
      <c r="A95" s="800">
        <v>1</v>
      </c>
      <c r="B95" s="801" t="s">
        <v>252</v>
      </c>
      <c r="C95" s="801" t="s">
        <v>252</v>
      </c>
      <c r="D95" s="801" t="s">
        <v>259</v>
      </c>
      <c r="E95" s="801" t="s">
        <v>269</v>
      </c>
      <c r="F95" s="801" t="s">
        <v>2106</v>
      </c>
      <c r="G95" s="801" t="s">
        <v>273</v>
      </c>
      <c r="H95" s="801" t="s">
        <v>2030</v>
      </c>
      <c r="I95" s="802"/>
      <c r="J95" s="802"/>
      <c r="K95" s="804" t="s">
        <v>2123</v>
      </c>
      <c r="L95" s="787"/>
      <c r="M95" s="787"/>
      <c r="N95" s="787"/>
      <c r="O95" s="787">
        <f>+L95+M95-N95</f>
        <v>0</v>
      </c>
      <c r="P95" s="787"/>
      <c r="Q95" s="787"/>
      <c r="R95" s="787"/>
      <c r="S95" s="787"/>
      <c r="T95" s="787"/>
      <c r="U95" s="787"/>
      <c r="V95" s="788"/>
      <c r="W95" s="787"/>
      <c r="X95" s="789"/>
      <c r="Y95" s="790"/>
    </row>
    <row r="96" spans="1:25" s="171" customFormat="1" ht="22.5" customHeight="1" thickTop="1" thickBot="1" x14ac:dyDescent="0.3">
      <c r="A96" s="800">
        <v>1</v>
      </c>
      <c r="B96" s="801" t="s">
        <v>252</v>
      </c>
      <c r="C96" s="801" t="s">
        <v>252</v>
      </c>
      <c r="D96" s="801" t="s">
        <v>259</v>
      </c>
      <c r="E96" s="801" t="s">
        <v>269</v>
      </c>
      <c r="F96" s="801" t="s">
        <v>2106</v>
      </c>
      <c r="G96" s="801" t="s">
        <v>2124</v>
      </c>
      <c r="H96" s="801"/>
      <c r="I96" s="802"/>
      <c r="J96" s="802"/>
      <c r="K96" s="804" t="s">
        <v>274</v>
      </c>
      <c r="L96" s="787">
        <f>SUM(L97:L99)</f>
        <v>604806937</v>
      </c>
      <c r="M96" s="787">
        <f t="shared" ref="M96:U96" si="53">SUM(M97:M99)</f>
        <v>57241574</v>
      </c>
      <c r="N96" s="787">
        <f t="shared" si="53"/>
        <v>0</v>
      </c>
      <c r="O96" s="787">
        <f t="shared" si="53"/>
        <v>662048511</v>
      </c>
      <c r="P96" s="787">
        <f t="shared" si="53"/>
        <v>0</v>
      </c>
      <c r="Q96" s="787">
        <f t="shared" si="53"/>
        <v>601863593</v>
      </c>
      <c r="R96" s="787">
        <f t="shared" si="53"/>
        <v>60184918.000000007</v>
      </c>
      <c r="S96" s="787">
        <f t="shared" si="53"/>
        <v>0</v>
      </c>
      <c r="T96" s="787">
        <f t="shared" si="53"/>
        <v>662048511</v>
      </c>
      <c r="U96" s="787">
        <f t="shared" si="53"/>
        <v>714313676</v>
      </c>
      <c r="V96" s="788">
        <f>U96/T96</f>
        <v>1.0789446152836375</v>
      </c>
      <c r="W96" s="787"/>
      <c r="X96" s="789"/>
      <c r="Y96" s="790"/>
    </row>
    <row r="97" spans="1:25" s="171" customFormat="1" ht="22.5" customHeight="1" thickTop="1" thickBot="1" x14ac:dyDescent="0.3">
      <c r="A97" s="800">
        <v>1</v>
      </c>
      <c r="B97" s="801" t="s">
        <v>252</v>
      </c>
      <c r="C97" s="801" t="s">
        <v>252</v>
      </c>
      <c r="D97" s="801" t="s">
        <v>259</v>
      </c>
      <c r="E97" s="801" t="s">
        <v>269</v>
      </c>
      <c r="F97" s="801" t="s">
        <v>2106</v>
      </c>
      <c r="G97" s="801" t="s">
        <v>2124</v>
      </c>
      <c r="H97" s="801" t="s">
        <v>252</v>
      </c>
      <c r="I97" s="802"/>
      <c r="J97" s="802"/>
      <c r="K97" s="804" t="s">
        <v>2125</v>
      </c>
      <c r="L97" s="811">
        <v>101673204</v>
      </c>
      <c r="M97" s="811"/>
      <c r="N97" s="811"/>
      <c r="O97" s="811">
        <f t="shared" ref="O97" si="54">L97+M97-N97</f>
        <v>101673204</v>
      </c>
      <c r="P97" s="811"/>
      <c r="Q97" s="810">
        <f>+O97-P97-R97</f>
        <v>91505883</v>
      </c>
      <c r="R97" s="810">
        <f>+O97*0.1-0.4+1</f>
        <v>10167321</v>
      </c>
      <c r="S97" s="811"/>
      <c r="T97" s="811">
        <f>+O97</f>
        <v>101673204</v>
      </c>
      <c r="U97" s="811">
        <f>122205662+15543776</f>
        <v>137749438</v>
      </c>
      <c r="V97" s="788">
        <f t="shared" ref="V97" si="55">U97/T97</f>
        <v>1.3548253874245961</v>
      </c>
      <c r="W97" s="787"/>
      <c r="X97" s="789"/>
      <c r="Y97" s="790"/>
    </row>
    <row r="98" spans="1:25" s="171" customFormat="1" ht="22.5" customHeight="1" thickTop="1" thickBot="1" x14ac:dyDescent="0.3">
      <c r="A98" s="800">
        <v>1</v>
      </c>
      <c r="B98" s="801" t="s">
        <v>252</v>
      </c>
      <c r="C98" s="801" t="s">
        <v>252</v>
      </c>
      <c r="D98" s="801" t="s">
        <v>259</v>
      </c>
      <c r="E98" s="801" t="s">
        <v>269</v>
      </c>
      <c r="F98" s="801" t="s">
        <v>2106</v>
      </c>
      <c r="G98" s="801" t="s">
        <v>2124</v>
      </c>
      <c r="H98" s="801" t="s">
        <v>258</v>
      </c>
      <c r="I98" s="802"/>
      <c r="J98" s="802"/>
      <c r="K98" s="804" t="s">
        <v>2126</v>
      </c>
      <c r="L98" s="787"/>
      <c r="M98" s="787"/>
      <c r="N98" s="787"/>
      <c r="O98" s="787">
        <f>+L98+M98-N98</f>
        <v>0</v>
      </c>
      <c r="P98" s="787"/>
      <c r="Q98" s="787"/>
      <c r="R98" s="787"/>
      <c r="S98" s="787"/>
      <c r="T98" s="787"/>
      <c r="U98" s="787"/>
      <c r="V98" s="788"/>
      <c r="W98" s="787"/>
      <c r="X98" s="789"/>
      <c r="Y98" s="790"/>
    </row>
    <row r="99" spans="1:25" s="171" customFormat="1" ht="22.5" customHeight="1" thickTop="1" thickBot="1" x14ac:dyDescent="0.3">
      <c r="A99" s="800">
        <v>1</v>
      </c>
      <c r="B99" s="801" t="s">
        <v>252</v>
      </c>
      <c r="C99" s="801" t="s">
        <v>252</v>
      </c>
      <c r="D99" s="801" t="s">
        <v>259</v>
      </c>
      <c r="E99" s="801" t="s">
        <v>269</v>
      </c>
      <c r="F99" s="801" t="s">
        <v>2106</v>
      </c>
      <c r="G99" s="801" t="s">
        <v>2124</v>
      </c>
      <c r="H99" s="801" t="s">
        <v>2030</v>
      </c>
      <c r="I99" s="802"/>
      <c r="J99" s="802"/>
      <c r="K99" s="804" t="s">
        <v>2127</v>
      </c>
      <c r="L99" s="810">
        <v>503133733</v>
      </c>
      <c r="M99" s="810">
        <v>57241574</v>
      </c>
      <c r="N99" s="810"/>
      <c r="O99" s="810">
        <f t="shared" ref="O99" si="56">L99+M99-N99</f>
        <v>560375307</v>
      </c>
      <c r="P99" s="810"/>
      <c r="Q99" s="810">
        <f>+O99-P99-R99</f>
        <v>510357710</v>
      </c>
      <c r="R99" s="810">
        <f>+L99*0.1-295776-0.3</f>
        <v>50017597.000000007</v>
      </c>
      <c r="S99" s="810"/>
      <c r="T99" s="810">
        <f>+O99</f>
        <v>560375307</v>
      </c>
      <c r="U99" s="810">
        <v>576564238</v>
      </c>
      <c r="V99" s="960">
        <f t="shared" ref="V99" si="57">U99/T99</f>
        <v>1.028889443909776</v>
      </c>
      <c r="W99" s="787"/>
      <c r="X99" s="789"/>
      <c r="Y99" s="790"/>
    </row>
    <row r="100" spans="1:25" ht="22.5" customHeight="1" thickTop="1" thickBot="1" x14ac:dyDescent="0.3">
      <c r="A100" s="800">
        <v>1</v>
      </c>
      <c r="B100" s="801" t="s">
        <v>252</v>
      </c>
      <c r="C100" s="801" t="s">
        <v>252</v>
      </c>
      <c r="D100" s="801" t="s">
        <v>259</v>
      </c>
      <c r="E100" s="801" t="s">
        <v>269</v>
      </c>
      <c r="F100" s="801" t="s">
        <v>2128</v>
      </c>
      <c r="G100" s="801"/>
      <c r="H100" s="801"/>
      <c r="I100" s="801"/>
      <c r="J100" s="801"/>
      <c r="K100" s="804" t="s">
        <v>275</v>
      </c>
      <c r="L100" s="807"/>
      <c r="M100" s="807"/>
      <c r="N100" s="807"/>
      <c r="O100" s="787">
        <f>+L100+M100-N100</f>
        <v>0</v>
      </c>
      <c r="P100" s="807"/>
      <c r="Q100" s="807"/>
      <c r="R100" s="807"/>
      <c r="S100" s="807"/>
      <c r="T100" s="807"/>
      <c r="U100" s="807"/>
      <c r="V100" s="788"/>
      <c r="W100" s="807"/>
      <c r="X100" s="789"/>
      <c r="Y100" s="790"/>
    </row>
    <row r="101" spans="1:25" ht="22.5" customHeight="1" thickTop="1" thickBot="1" x14ac:dyDescent="0.3">
      <c r="A101" s="800">
        <v>1</v>
      </c>
      <c r="B101" s="801" t="s">
        <v>252</v>
      </c>
      <c r="C101" s="801" t="s">
        <v>252</v>
      </c>
      <c r="D101" s="801" t="s">
        <v>259</v>
      </c>
      <c r="E101" s="801" t="s">
        <v>262</v>
      </c>
      <c r="F101" s="801"/>
      <c r="G101" s="801"/>
      <c r="H101" s="801"/>
      <c r="I101" s="801"/>
      <c r="J101" s="801"/>
      <c r="K101" s="804" t="s">
        <v>276</v>
      </c>
      <c r="L101" s="807">
        <f>+L102+L147</f>
        <v>0</v>
      </c>
      <c r="M101" s="807">
        <f t="shared" ref="M101:U101" si="58">+M102+M147</f>
        <v>0</v>
      </c>
      <c r="N101" s="807">
        <f t="shared" si="58"/>
        <v>0</v>
      </c>
      <c r="O101" s="807">
        <f t="shared" si="58"/>
        <v>0</v>
      </c>
      <c r="P101" s="807">
        <f t="shared" si="58"/>
        <v>0</v>
      </c>
      <c r="Q101" s="807">
        <f t="shared" si="58"/>
        <v>0</v>
      </c>
      <c r="R101" s="807">
        <f t="shared" si="58"/>
        <v>0</v>
      </c>
      <c r="S101" s="807">
        <f t="shared" si="58"/>
        <v>0</v>
      </c>
      <c r="T101" s="807">
        <f t="shared" si="58"/>
        <v>0</v>
      </c>
      <c r="U101" s="807">
        <f t="shared" si="58"/>
        <v>0</v>
      </c>
      <c r="V101" s="788"/>
      <c r="W101" s="807"/>
      <c r="X101" s="789"/>
      <c r="Y101" s="790"/>
    </row>
    <row r="102" spans="1:25" ht="22.5" customHeight="1" thickTop="1" thickBot="1" x14ac:dyDescent="0.3">
      <c r="A102" s="800">
        <v>1</v>
      </c>
      <c r="B102" s="801" t="s">
        <v>252</v>
      </c>
      <c r="C102" s="801" t="s">
        <v>252</v>
      </c>
      <c r="D102" s="801" t="s">
        <v>259</v>
      </c>
      <c r="E102" s="801" t="s">
        <v>262</v>
      </c>
      <c r="F102" s="801" t="s">
        <v>2106</v>
      </c>
      <c r="G102" s="801"/>
      <c r="H102" s="801"/>
      <c r="I102" s="801"/>
      <c r="J102" s="801"/>
      <c r="K102" s="804" t="s">
        <v>277</v>
      </c>
      <c r="L102" s="807">
        <f>+L103+L107+L111+L115+L119+L123+L127+L131+L135+L139+L143</f>
        <v>0</v>
      </c>
      <c r="M102" s="807">
        <f t="shared" ref="M102:U102" si="59">+M103+M107+M111+M115+M119+M123+M127+M131+M135+M139+M143</f>
        <v>0</v>
      </c>
      <c r="N102" s="807">
        <f t="shared" si="59"/>
        <v>0</v>
      </c>
      <c r="O102" s="807">
        <f t="shared" si="59"/>
        <v>0</v>
      </c>
      <c r="P102" s="807">
        <f t="shared" si="59"/>
        <v>0</v>
      </c>
      <c r="Q102" s="807">
        <f t="shared" si="59"/>
        <v>0</v>
      </c>
      <c r="R102" s="807">
        <f t="shared" si="59"/>
        <v>0</v>
      </c>
      <c r="S102" s="807">
        <f t="shared" si="59"/>
        <v>0</v>
      </c>
      <c r="T102" s="807">
        <f t="shared" si="59"/>
        <v>0</v>
      </c>
      <c r="U102" s="807">
        <f t="shared" si="59"/>
        <v>0</v>
      </c>
      <c r="V102" s="788"/>
      <c r="W102" s="807"/>
      <c r="X102" s="789"/>
      <c r="Y102" s="790"/>
    </row>
    <row r="103" spans="1:25" ht="22.5" customHeight="1" thickTop="1" thickBot="1" x14ac:dyDescent="0.3">
      <c r="A103" s="800">
        <v>1</v>
      </c>
      <c r="B103" s="801" t="s">
        <v>252</v>
      </c>
      <c r="C103" s="801" t="s">
        <v>252</v>
      </c>
      <c r="D103" s="801" t="s">
        <v>259</v>
      </c>
      <c r="E103" s="801" t="s">
        <v>262</v>
      </c>
      <c r="F103" s="801" t="s">
        <v>2106</v>
      </c>
      <c r="G103" s="801" t="s">
        <v>2129</v>
      </c>
      <c r="H103" s="801"/>
      <c r="I103" s="801"/>
      <c r="J103" s="801"/>
      <c r="K103" s="804" t="s">
        <v>278</v>
      </c>
      <c r="L103" s="807">
        <f>SUM(L104:L106)</f>
        <v>0</v>
      </c>
      <c r="M103" s="807">
        <f t="shared" ref="M103:U103" si="60">SUM(M104:M106)</f>
        <v>0</v>
      </c>
      <c r="N103" s="807">
        <f t="shared" si="60"/>
        <v>0</v>
      </c>
      <c r="O103" s="807">
        <f t="shared" si="60"/>
        <v>0</v>
      </c>
      <c r="P103" s="807">
        <f t="shared" si="60"/>
        <v>0</v>
      </c>
      <c r="Q103" s="807">
        <f t="shared" si="60"/>
        <v>0</v>
      </c>
      <c r="R103" s="807">
        <f t="shared" si="60"/>
        <v>0</v>
      </c>
      <c r="S103" s="807">
        <f t="shared" si="60"/>
        <v>0</v>
      </c>
      <c r="T103" s="807">
        <f t="shared" si="60"/>
        <v>0</v>
      </c>
      <c r="U103" s="807">
        <f t="shared" si="60"/>
        <v>0</v>
      </c>
      <c r="V103" s="788"/>
      <c r="W103" s="807"/>
      <c r="X103" s="789"/>
      <c r="Y103" s="790"/>
    </row>
    <row r="104" spans="1:25" ht="22.5" customHeight="1" thickTop="1" thickBot="1" x14ac:dyDescent="0.3">
      <c r="A104" s="800">
        <v>1</v>
      </c>
      <c r="B104" s="801" t="s">
        <v>252</v>
      </c>
      <c r="C104" s="801" t="s">
        <v>252</v>
      </c>
      <c r="D104" s="801" t="s">
        <v>259</v>
      </c>
      <c r="E104" s="801" t="s">
        <v>262</v>
      </c>
      <c r="F104" s="801" t="s">
        <v>2106</v>
      </c>
      <c r="G104" s="801" t="s">
        <v>2129</v>
      </c>
      <c r="H104" s="801" t="s">
        <v>252</v>
      </c>
      <c r="I104" s="801"/>
      <c r="J104" s="801"/>
      <c r="K104" s="804" t="s">
        <v>2130</v>
      </c>
      <c r="L104" s="807"/>
      <c r="M104" s="807"/>
      <c r="N104" s="807"/>
      <c r="O104" s="787">
        <f>+L104+M104-N104</f>
        <v>0</v>
      </c>
      <c r="P104" s="807"/>
      <c r="Q104" s="807"/>
      <c r="R104" s="807"/>
      <c r="S104" s="807"/>
      <c r="T104" s="807"/>
      <c r="U104" s="807"/>
      <c r="V104" s="788"/>
      <c r="W104" s="807"/>
      <c r="X104" s="789"/>
      <c r="Y104" s="790"/>
    </row>
    <row r="105" spans="1:25" ht="22.5" customHeight="1" thickTop="1" thickBot="1" x14ac:dyDescent="0.3">
      <c r="A105" s="800">
        <v>1</v>
      </c>
      <c r="B105" s="801" t="s">
        <v>252</v>
      </c>
      <c r="C105" s="801" t="s">
        <v>252</v>
      </c>
      <c r="D105" s="801" t="s">
        <v>259</v>
      </c>
      <c r="E105" s="801" t="s">
        <v>262</v>
      </c>
      <c r="F105" s="801" t="s">
        <v>2106</v>
      </c>
      <c r="G105" s="801" t="s">
        <v>2129</v>
      </c>
      <c r="H105" s="801" t="s">
        <v>258</v>
      </c>
      <c r="I105" s="801"/>
      <c r="J105" s="801"/>
      <c r="K105" s="804" t="s">
        <v>2131</v>
      </c>
      <c r="L105" s="807"/>
      <c r="M105" s="807"/>
      <c r="N105" s="807"/>
      <c r="O105" s="787">
        <f>+L105+M105-N105</f>
        <v>0</v>
      </c>
      <c r="P105" s="807"/>
      <c r="Q105" s="807"/>
      <c r="R105" s="807"/>
      <c r="S105" s="807"/>
      <c r="T105" s="807"/>
      <c r="U105" s="807"/>
      <c r="V105" s="788"/>
      <c r="W105" s="807"/>
      <c r="X105" s="789"/>
      <c r="Y105" s="790"/>
    </row>
    <row r="106" spans="1:25" ht="22.5" customHeight="1" thickTop="1" thickBot="1" x14ac:dyDescent="0.3">
      <c r="A106" s="800">
        <v>1</v>
      </c>
      <c r="B106" s="801" t="s">
        <v>252</v>
      </c>
      <c r="C106" s="801" t="s">
        <v>252</v>
      </c>
      <c r="D106" s="801" t="s">
        <v>259</v>
      </c>
      <c r="E106" s="801" t="s">
        <v>262</v>
      </c>
      <c r="F106" s="801" t="s">
        <v>2106</v>
      </c>
      <c r="G106" s="801" t="s">
        <v>2129</v>
      </c>
      <c r="H106" s="801" t="s">
        <v>2030</v>
      </c>
      <c r="I106" s="801"/>
      <c r="J106" s="801"/>
      <c r="K106" s="804" t="s">
        <v>2132</v>
      </c>
      <c r="L106" s="807"/>
      <c r="M106" s="807"/>
      <c r="N106" s="807"/>
      <c r="O106" s="787">
        <f>+L106+M106-N106</f>
        <v>0</v>
      </c>
      <c r="P106" s="807"/>
      <c r="Q106" s="807"/>
      <c r="R106" s="807"/>
      <c r="S106" s="807"/>
      <c r="T106" s="807"/>
      <c r="U106" s="807"/>
      <c r="V106" s="788"/>
      <c r="W106" s="807"/>
      <c r="X106" s="789"/>
      <c r="Y106" s="790"/>
    </row>
    <row r="107" spans="1:25" ht="22.5" customHeight="1" thickTop="1" thickBot="1" x14ac:dyDescent="0.3">
      <c r="A107" s="800">
        <v>1</v>
      </c>
      <c r="B107" s="801" t="s">
        <v>252</v>
      </c>
      <c r="C107" s="801" t="s">
        <v>252</v>
      </c>
      <c r="D107" s="801" t="s">
        <v>259</v>
      </c>
      <c r="E107" s="801" t="s">
        <v>262</v>
      </c>
      <c r="F107" s="801" t="s">
        <v>2106</v>
      </c>
      <c r="G107" s="801" t="s">
        <v>255</v>
      </c>
      <c r="H107" s="801"/>
      <c r="I107" s="801"/>
      <c r="J107" s="801"/>
      <c r="K107" s="804" t="s">
        <v>2133</v>
      </c>
      <c r="L107" s="807">
        <f>SUM(L108:L110)</f>
        <v>0</v>
      </c>
      <c r="M107" s="807">
        <f t="shared" ref="M107:U107" si="61">SUM(M108:M110)</f>
        <v>0</v>
      </c>
      <c r="N107" s="807">
        <f t="shared" si="61"/>
        <v>0</v>
      </c>
      <c r="O107" s="807">
        <f t="shared" si="61"/>
        <v>0</v>
      </c>
      <c r="P107" s="807">
        <f t="shared" si="61"/>
        <v>0</v>
      </c>
      <c r="Q107" s="807">
        <f t="shared" si="61"/>
        <v>0</v>
      </c>
      <c r="R107" s="807">
        <f t="shared" si="61"/>
        <v>0</v>
      </c>
      <c r="S107" s="807">
        <f t="shared" si="61"/>
        <v>0</v>
      </c>
      <c r="T107" s="807">
        <f t="shared" si="61"/>
        <v>0</v>
      </c>
      <c r="U107" s="807">
        <f t="shared" si="61"/>
        <v>0</v>
      </c>
      <c r="V107" s="788"/>
      <c r="W107" s="807"/>
      <c r="X107" s="789"/>
      <c r="Y107" s="790"/>
    </row>
    <row r="108" spans="1:25" ht="22.5" customHeight="1" thickTop="1" thickBot="1" x14ac:dyDescent="0.3">
      <c r="A108" s="800">
        <v>1</v>
      </c>
      <c r="B108" s="801" t="s">
        <v>252</v>
      </c>
      <c r="C108" s="801" t="s">
        <v>252</v>
      </c>
      <c r="D108" s="801" t="s">
        <v>259</v>
      </c>
      <c r="E108" s="801" t="s">
        <v>262</v>
      </c>
      <c r="F108" s="801" t="s">
        <v>2106</v>
      </c>
      <c r="G108" s="801" t="s">
        <v>255</v>
      </c>
      <c r="H108" s="801" t="s">
        <v>252</v>
      </c>
      <c r="I108" s="801"/>
      <c r="J108" s="801"/>
      <c r="K108" s="804" t="s">
        <v>2134</v>
      </c>
      <c r="L108" s="807"/>
      <c r="M108" s="807"/>
      <c r="N108" s="807"/>
      <c r="O108" s="787">
        <f>+L108+M108-N108</f>
        <v>0</v>
      </c>
      <c r="P108" s="807"/>
      <c r="Q108" s="807"/>
      <c r="R108" s="807"/>
      <c r="S108" s="807"/>
      <c r="T108" s="807"/>
      <c r="U108" s="807"/>
      <c r="V108" s="788"/>
      <c r="W108" s="807"/>
      <c r="X108" s="789"/>
      <c r="Y108" s="790"/>
    </row>
    <row r="109" spans="1:25" ht="22.5" customHeight="1" thickTop="1" thickBot="1" x14ac:dyDescent="0.3">
      <c r="A109" s="800">
        <v>1</v>
      </c>
      <c r="B109" s="801" t="s">
        <v>252</v>
      </c>
      <c r="C109" s="801" t="s">
        <v>252</v>
      </c>
      <c r="D109" s="801" t="s">
        <v>259</v>
      </c>
      <c r="E109" s="801" t="s">
        <v>262</v>
      </c>
      <c r="F109" s="801" t="s">
        <v>2106</v>
      </c>
      <c r="G109" s="801" t="s">
        <v>255</v>
      </c>
      <c r="H109" s="801" t="s">
        <v>258</v>
      </c>
      <c r="I109" s="801"/>
      <c r="J109" s="801"/>
      <c r="K109" s="804" t="s">
        <v>2135</v>
      </c>
      <c r="L109" s="807"/>
      <c r="M109" s="807"/>
      <c r="N109" s="807"/>
      <c r="O109" s="787">
        <f>+L109+M109-N109</f>
        <v>0</v>
      </c>
      <c r="P109" s="807"/>
      <c r="Q109" s="807"/>
      <c r="R109" s="807"/>
      <c r="S109" s="807"/>
      <c r="T109" s="807"/>
      <c r="U109" s="807"/>
      <c r="V109" s="788"/>
      <c r="W109" s="807"/>
      <c r="X109" s="789"/>
      <c r="Y109" s="790"/>
    </row>
    <row r="110" spans="1:25" ht="22.5" customHeight="1" thickTop="1" thickBot="1" x14ac:dyDescent="0.3">
      <c r="A110" s="800">
        <v>1</v>
      </c>
      <c r="B110" s="801" t="s">
        <v>252</v>
      </c>
      <c r="C110" s="801" t="s">
        <v>252</v>
      </c>
      <c r="D110" s="801" t="s">
        <v>259</v>
      </c>
      <c r="E110" s="801" t="s">
        <v>262</v>
      </c>
      <c r="F110" s="801" t="s">
        <v>2106</v>
      </c>
      <c r="G110" s="801" t="s">
        <v>255</v>
      </c>
      <c r="H110" s="801" t="s">
        <v>2030</v>
      </c>
      <c r="I110" s="801"/>
      <c r="J110" s="801"/>
      <c r="K110" s="804" t="s">
        <v>2136</v>
      </c>
      <c r="L110" s="807"/>
      <c r="M110" s="807"/>
      <c r="N110" s="807"/>
      <c r="O110" s="787">
        <f>+L110+M110-N110</f>
        <v>0</v>
      </c>
      <c r="P110" s="807"/>
      <c r="Q110" s="807"/>
      <c r="R110" s="807"/>
      <c r="S110" s="807"/>
      <c r="T110" s="807"/>
      <c r="U110" s="807"/>
      <c r="V110" s="788"/>
      <c r="W110" s="807"/>
      <c r="X110" s="789"/>
      <c r="Y110" s="790"/>
    </row>
    <row r="111" spans="1:25" ht="22.5" customHeight="1" thickTop="1" thickBot="1" x14ac:dyDescent="0.3">
      <c r="A111" s="800">
        <v>1</v>
      </c>
      <c r="B111" s="801" t="s">
        <v>252</v>
      </c>
      <c r="C111" s="801" t="s">
        <v>252</v>
      </c>
      <c r="D111" s="801" t="s">
        <v>259</v>
      </c>
      <c r="E111" s="801" t="s">
        <v>262</v>
      </c>
      <c r="F111" s="801" t="s">
        <v>2106</v>
      </c>
      <c r="G111" s="801" t="s">
        <v>259</v>
      </c>
      <c r="H111" s="801"/>
      <c r="I111" s="801"/>
      <c r="J111" s="801"/>
      <c r="K111" s="804" t="s">
        <v>2137</v>
      </c>
      <c r="L111" s="807">
        <f>SUM(L112:L114)</f>
        <v>0</v>
      </c>
      <c r="M111" s="807">
        <f t="shared" ref="M111:U111" si="62">SUM(M112:M114)</f>
        <v>0</v>
      </c>
      <c r="N111" s="807">
        <f t="shared" si="62"/>
        <v>0</v>
      </c>
      <c r="O111" s="807">
        <f t="shared" si="62"/>
        <v>0</v>
      </c>
      <c r="P111" s="807">
        <f t="shared" si="62"/>
        <v>0</v>
      </c>
      <c r="Q111" s="807">
        <f t="shared" si="62"/>
        <v>0</v>
      </c>
      <c r="R111" s="807">
        <f t="shared" si="62"/>
        <v>0</v>
      </c>
      <c r="S111" s="807">
        <f t="shared" si="62"/>
        <v>0</v>
      </c>
      <c r="T111" s="807">
        <f t="shared" si="62"/>
        <v>0</v>
      </c>
      <c r="U111" s="807">
        <f t="shared" si="62"/>
        <v>0</v>
      </c>
      <c r="V111" s="788"/>
      <c r="W111" s="807"/>
      <c r="X111" s="789"/>
      <c r="Y111" s="790"/>
    </row>
    <row r="112" spans="1:25" ht="22.5" customHeight="1" thickTop="1" thickBot="1" x14ac:dyDescent="0.3">
      <c r="A112" s="800">
        <v>1</v>
      </c>
      <c r="B112" s="801" t="s">
        <v>252</v>
      </c>
      <c r="C112" s="801" t="s">
        <v>252</v>
      </c>
      <c r="D112" s="801" t="s">
        <v>259</v>
      </c>
      <c r="E112" s="801" t="s">
        <v>262</v>
      </c>
      <c r="F112" s="801" t="s">
        <v>2106</v>
      </c>
      <c r="G112" s="801" t="s">
        <v>259</v>
      </c>
      <c r="H112" s="801" t="s">
        <v>252</v>
      </c>
      <c r="I112" s="801"/>
      <c r="J112" s="801"/>
      <c r="K112" s="804" t="s">
        <v>2138</v>
      </c>
      <c r="L112" s="807"/>
      <c r="M112" s="807"/>
      <c r="N112" s="807"/>
      <c r="O112" s="787">
        <f>+L112+M112-N112</f>
        <v>0</v>
      </c>
      <c r="P112" s="807"/>
      <c r="Q112" s="807"/>
      <c r="R112" s="807"/>
      <c r="S112" s="807"/>
      <c r="T112" s="807"/>
      <c r="U112" s="807"/>
      <c r="V112" s="788"/>
      <c r="W112" s="807"/>
      <c r="X112" s="789"/>
      <c r="Y112" s="790"/>
    </row>
    <row r="113" spans="1:25" ht="22.5" customHeight="1" thickTop="1" thickBot="1" x14ac:dyDescent="0.3">
      <c r="A113" s="800">
        <v>1</v>
      </c>
      <c r="B113" s="801" t="s">
        <v>252</v>
      </c>
      <c r="C113" s="801" t="s">
        <v>252</v>
      </c>
      <c r="D113" s="801" t="s">
        <v>259</v>
      </c>
      <c r="E113" s="801" t="s">
        <v>262</v>
      </c>
      <c r="F113" s="801" t="s">
        <v>2106</v>
      </c>
      <c r="G113" s="801" t="s">
        <v>259</v>
      </c>
      <c r="H113" s="801" t="s">
        <v>258</v>
      </c>
      <c r="I113" s="801"/>
      <c r="J113" s="801"/>
      <c r="K113" s="804" t="s">
        <v>2139</v>
      </c>
      <c r="L113" s="807"/>
      <c r="M113" s="807"/>
      <c r="N113" s="807"/>
      <c r="O113" s="787">
        <f>+L113+M113-N113</f>
        <v>0</v>
      </c>
      <c r="P113" s="807"/>
      <c r="Q113" s="807"/>
      <c r="R113" s="807"/>
      <c r="S113" s="807"/>
      <c r="T113" s="807"/>
      <c r="U113" s="807"/>
      <c r="V113" s="788"/>
      <c r="W113" s="807"/>
      <c r="X113" s="789"/>
      <c r="Y113" s="790"/>
    </row>
    <row r="114" spans="1:25" ht="22.5" customHeight="1" thickTop="1" thickBot="1" x14ac:dyDescent="0.3">
      <c r="A114" s="800">
        <v>1</v>
      </c>
      <c r="B114" s="801" t="s">
        <v>252</v>
      </c>
      <c r="C114" s="801" t="s">
        <v>252</v>
      </c>
      <c r="D114" s="801" t="s">
        <v>259</v>
      </c>
      <c r="E114" s="801" t="s">
        <v>262</v>
      </c>
      <c r="F114" s="801" t="s">
        <v>2106</v>
      </c>
      <c r="G114" s="801" t="s">
        <v>259</v>
      </c>
      <c r="H114" s="801" t="s">
        <v>2030</v>
      </c>
      <c r="I114" s="801"/>
      <c r="J114" s="801"/>
      <c r="K114" s="804" t="s">
        <v>2140</v>
      </c>
      <c r="L114" s="807"/>
      <c r="M114" s="807"/>
      <c r="N114" s="807"/>
      <c r="O114" s="787">
        <f>+L114+M114-N114</f>
        <v>0</v>
      </c>
      <c r="P114" s="807"/>
      <c r="Q114" s="807"/>
      <c r="R114" s="807"/>
      <c r="S114" s="807"/>
      <c r="T114" s="807"/>
      <c r="U114" s="807"/>
      <c r="V114" s="788"/>
      <c r="W114" s="807"/>
      <c r="X114" s="789"/>
      <c r="Y114" s="790"/>
    </row>
    <row r="115" spans="1:25" ht="22.5" customHeight="1" thickTop="1" thickBot="1" x14ac:dyDescent="0.3">
      <c r="A115" s="800">
        <v>1</v>
      </c>
      <c r="B115" s="801" t="s">
        <v>252</v>
      </c>
      <c r="C115" s="801" t="s">
        <v>252</v>
      </c>
      <c r="D115" s="801" t="s">
        <v>259</v>
      </c>
      <c r="E115" s="801" t="s">
        <v>262</v>
      </c>
      <c r="F115" s="801" t="s">
        <v>2106</v>
      </c>
      <c r="G115" s="801" t="s">
        <v>269</v>
      </c>
      <c r="H115" s="801"/>
      <c r="I115" s="801"/>
      <c r="J115" s="801"/>
      <c r="K115" s="804" t="s">
        <v>2141</v>
      </c>
      <c r="L115" s="807">
        <f>SUM(L116:L118)</f>
        <v>0</v>
      </c>
      <c r="M115" s="807">
        <f t="shared" ref="M115:U115" si="63">SUM(M116:M118)</f>
        <v>0</v>
      </c>
      <c r="N115" s="807">
        <f t="shared" si="63"/>
        <v>0</v>
      </c>
      <c r="O115" s="807">
        <f>SUM(O116:O118)</f>
        <v>0</v>
      </c>
      <c r="P115" s="807">
        <f t="shared" si="63"/>
        <v>0</v>
      </c>
      <c r="Q115" s="807">
        <f t="shared" si="63"/>
        <v>0</v>
      </c>
      <c r="R115" s="807">
        <f t="shared" si="63"/>
        <v>0</v>
      </c>
      <c r="S115" s="807">
        <f t="shared" si="63"/>
        <v>0</v>
      </c>
      <c r="T115" s="807">
        <f t="shared" si="63"/>
        <v>0</v>
      </c>
      <c r="U115" s="807">
        <f t="shared" si="63"/>
        <v>0</v>
      </c>
      <c r="V115" s="788"/>
      <c r="W115" s="807"/>
      <c r="X115" s="789"/>
      <c r="Y115" s="790"/>
    </row>
    <row r="116" spans="1:25" ht="22.5" customHeight="1" thickTop="1" thickBot="1" x14ac:dyDescent="0.3">
      <c r="A116" s="800">
        <v>1</v>
      </c>
      <c r="B116" s="801" t="s">
        <v>252</v>
      </c>
      <c r="C116" s="801" t="s">
        <v>252</v>
      </c>
      <c r="D116" s="801" t="s">
        <v>259</v>
      </c>
      <c r="E116" s="801" t="s">
        <v>262</v>
      </c>
      <c r="F116" s="801" t="s">
        <v>2106</v>
      </c>
      <c r="G116" s="801" t="s">
        <v>269</v>
      </c>
      <c r="H116" s="801" t="s">
        <v>252</v>
      </c>
      <c r="I116" s="801"/>
      <c r="J116" s="801"/>
      <c r="K116" s="804" t="s">
        <v>2142</v>
      </c>
      <c r="L116" s="807"/>
      <c r="M116" s="807"/>
      <c r="N116" s="807"/>
      <c r="O116" s="787">
        <f>+L116+M116-N116</f>
        <v>0</v>
      </c>
      <c r="P116" s="807"/>
      <c r="Q116" s="807"/>
      <c r="R116" s="807"/>
      <c r="S116" s="807"/>
      <c r="T116" s="807"/>
      <c r="U116" s="807"/>
      <c r="V116" s="788"/>
      <c r="W116" s="807"/>
      <c r="X116" s="789"/>
      <c r="Y116" s="790"/>
    </row>
    <row r="117" spans="1:25" ht="22.5" customHeight="1" thickTop="1" thickBot="1" x14ac:dyDescent="0.3">
      <c r="A117" s="800">
        <v>1</v>
      </c>
      <c r="B117" s="801" t="s">
        <v>252</v>
      </c>
      <c r="C117" s="801" t="s">
        <v>252</v>
      </c>
      <c r="D117" s="801" t="s">
        <v>259</v>
      </c>
      <c r="E117" s="801" t="s">
        <v>262</v>
      </c>
      <c r="F117" s="801" t="s">
        <v>2106</v>
      </c>
      <c r="G117" s="801" t="s">
        <v>269</v>
      </c>
      <c r="H117" s="801" t="s">
        <v>258</v>
      </c>
      <c r="I117" s="801"/>
      <c r="J117" s="801"/>
      <c r="K117" s="804" t="s">
        <v>2143</v>
      </c>
      <c r="L117" s="807"/>
      <c r="M117" s="807"/>
      <c r="N117" s="807"/>
      <c r="O117" s="787">
        <f>+L117+M117-N117</f>
        <v>0</v>
      </c>
      <c r="P117" s="807"/>
      <c r="Q117" s="807"/>
      <c r="R117" s="807"/>
      <c r="S117" s="807"/>
      <c r="T117" s="807"/>
      <c r="U117" s="807"/>
      <c r="V117" s="788"/>
      <c r="W117" s="807"/>
      <c r="X117" s="789"/>
      <c r="Y117" s="790"/>
    </row>
    <row r="118" spans="1:25" ht="22.5" customHeight="1" thickTop="1" thickBot="1" x14ac:dyDescent="0.3">
      <c r="A118" s="800">
        <v>1</v>
      </c>
      <c r="B118" s="801" t="s">
        <v>252</v>
      </c>
      <c r="C118" s="801" t="s">
        <v>252</v>
      </c>
      <c r="D118" s="801" t="s">
        <v>259</v>
      </c>
      <c r="E118" s="801" t="s">
        <v>262</v>
      </c>
      <c r="F118" s="801" t="s">
        <v>2106</v>
      </c>
      <c r="G118" s="801" t="s">
        <v>269</v>
      </c>
      <c r="H118" s="801" t="s">
        <v>2030</v>
      </c>
      <c r="I118" s="801"/>
      <c r="J118" s="801"/>
      <c r="K118" s="804" t="s">
        <v>2144</v>
      </c>
      <c r="L118" s="807"/>
      <c r="M118" s="807"/>
      <c r="N118" s="807"/>
      <c r="O118" s="787">
        <f>+L118+M118-N118</f>
        <v>0</v>
      </c>
      <c r="P118" s="807"/>
      <c r="Q118" s="807"/>
      <c r="R118" s="807"/>
      <c r="S118" s="807"/>
      <c r="T118" s="807"/>
      <c r="U118" s="807"/>
      <c r="V118" s="788"/>
      <c r="W118" s="807"/>
      <c r="X118" s="789"/>
      <c r="Y118" s="790"/>
    </row>
    <row r="119" spans="1:25" ht="22.5" customHeight="1" thickTop="1" thickBot="1" x14ac:dyDescent="0.3">
      <c r="A119" s="800">
        <v>1</v>
      </c>
      <c r="B119" s="801" t="s">
        <v>252</v>
      </c>
      <c r="C119" s="801" t="s">
        <v>252</v>
      </c>
      <c r="D119" s="801" t="s">
        <v>259</v>
      </c>
      <c r="E119" s="801" t="s">
        <v>262</v>
      </c>
      <c r="F119" s="801" t="s">
        <v>2106</v>
      </c>
      <c r="G119" s="801" t="s">
        <v>272</v>
      </c>
      <c r="H119" s="801"/>
      <c r="I119" s="801"/>
      <c r="J119" s="801"/>
      <c r="K119" s="804" t="s">
        <v>279</v>
      </c>
      <c r="L119" s="807">
        <f>SUM(L120)</f>
        <v>0</v>
      </c>
      <c r="M119" s="807">
        <f t="shared" ref="M119:U119" si="64">SUM(M120)</f>
        <v>0</v>
      </c>
      <c r="N119" s="807">
        <f t="shared" si="64"/>
        <v>0</v>
      </c>
      <c r="O119" s="807">
        <f t="shared" si="64"/>
        <v>0</v>
      </c>
      <c r="P119" s="807">
        <f t="shared" si="64"/>
        <v>0</v>
      </c>
      <c r="Q119" s="807">
        <f t="shared" si="64"/>
        <v>0</v>
      </c>
      <c r="R119" s="807">
        <f t="shared" si="64"/>
        <v>0</v>
      </c>
      <c r="S119" s="807">
        <f t="shared" si="64"/>
        <v>0</v>
      </c>
      <c r="T119" s="807">
        <f t="shared" si="64"/>
        <v>0</v>
      </c>
      <c r="U119" s="807">
        <f t="shared" si="64"/>
        <v>0</v>
      </c>
      <c r="V119" s="788"/>
      <c r="W119" s="807"/>
      <c r="X119" s="789"/>
      <c r="Y119" s="790"/>
    </row>
    <row r="120" spans="1:25" ht="22.5" customHeight="1" thickTop="1" thickBot="1" x14ac:dyDescent="0.3">
      <c r="A120" s="800">
        <v>1</v>
      </c>
      <c r="B120" s="801" t="s">
        <v>252</v>
      </c>
      <c r="C120" s="801" t="s">
        <v>252</v>
      </c>
      <c r="D120" s="801" t="s">
        <v>259</v>
      </c>
      <c r="E120" s="801" t="s">
        <v>262</v>
      </c>
      <c r="F120" s="801" t="s">
        <v>2106</v>
      </c>
      <c r="G120" s="801" t="s">
        <v>272</v>
      </c>
      <c r="H120" s="801" t="s">
        <v>252</v>
      </c>
      <c r="I120" s="801"/>
      <c r="J120" s="801"/>
      <c r="K120" s="804" t="s">
        <v>2145</v>
      </c>
      <c r="L120" s="807"/>
      <c r="M120" s="807"/>
      <c r="N120" s="807"/>
      <c r="O120" s="787">
        <f>+L120+M120-N120</f>
        <v>0</v>
      </c>
      <c r="P120" s="807"/>
      <c r="Q120" s="807"/>
      <c r="R120" s="807"/>
      <c r="S120" s="807"/>
      <c r="T120" s="807"/>
      <c r="U120" s="807"/>
      <c r="V120" s="788"/>
      <c r="W120" s="807"/>
      <c r="X120" s="789"/>
      <c r="Y120" s="790"/>
    </row>
    <row r="121" spans="1:25" ht="22.5" customHeight="1" thickTop="1" thickBot="1" x14ac:dyDescent="0.3">
      <c r="A121" s="800">
        <v>1</v>
      </c>
      <c r="B121" s="801" t="s">
        <v>252</v>
      </c>
      <c r="C121" s="801" t="s">
        <v>252</v>
      </c>
      <c r="D121" s="801" t="s">
        <v>259</v>
      </c>
      <c r="E121" s="801" t="s">
        <v>262</v>
      </c>
      <c r="F121" s="801" t="s">
        <v>2106</v>
      </c>
      <c r="G121" s="801" t="s">
        <v>272</v>
      </c>
      <c r="H121" s="801" t="s">
        <v>258</v>
      </c>
      <c r="I121" s="801"/>
      <c r="J121" s="801"/>
      <c r="K121" s="804" t="s">
        <v>2146</v>
      </c>
      <c r="L121" s="807"/>
      <c r="M121" s="807"/>
      <c r="N121" s="807"/>
      <c r="O121" s="787">
        <f>+L121+M121-N121</f>
        <v>0</v>
      </c>
      <c r="P121" s="807"/>
      <c r="Q121" s="807"/>
      <c r="R121" s="807"/>
      <c r="S121" s="807"/>
      <c r="T121" s="807"/>
      <c r="U121" s="807"/>
      <c r="V121" s="788"/>
      <c r="W121" s="807"/>
      <c r="X121" s="789"/>
      <c r="Y121" s="790"/>
    </row>
    <row r="122" spans="1:25" ht="22.5" customHeight="1" thickTop="1" thickBot="1" x14ac:dyDescent="0.3">
      <c r="A122" s="800">
        <v>1</v>
      </c>
      <c r="B122" s="801" t="s">
        <v>252</v>
      </c>
      <c r="C122" s="801" t="s">
        <v>252</v>
      </c>
      <c r="D122" s="801" t="s">
        <v>259</v>
      </c>
      <c r="E122" s="801" t="s">
        <v>262</v>
      </c>
      <c r="F122" s="801" t="s">
        <v>2106</v>
      </c>
      <c r="G122" s="801" t="s">
        <v>272</v>
      </c>
      <c r="H122" s="801" t="s">
        <v>2030</v>
      </c>
      <c r="I122" s="801"/>
      <c r="J122" s="801"/>
      <c r="K122" s="804" t="s">
        <v>2147</v>
      </c>
      <c r="L122" s="807"/>
      <c r="M122" s="807"/>
      <c r="N122" s="807"/>
      <c r="O122" s="787">
        <f>+L122+M122-N122</f>
        <v>0</v>
      </c>
      <c r="P122" s="807"/>
      <c r="Q122" s="807"/>
      <c r="R122" s="807"/>
      <c r="S122" s="807"/>
      <c r="T122" s="807"/>
      <c r="U122" s="807"/>
      <c r="V122" s="788"/>
      <c r="W122" s="807"/>
      <c r="X122" s="789"/>
      <c r="Y122" s="790"/>
    </row>
    <row r="123" spans="1:25" ht="22.5" customHeight="1" thickTop="1" thickBot="1" x14ac:dyDescent="0.3">
      <c r="A123" s="800">
        <v>1</v>
      </c>
      <c r="B123" s="801" t="s">
        <v>252</v>
      </c>
      <c r="C123" s="801" t="s">
        <v>252</v>
      </c>
      <c r="D123" s="801" t="s">
        <v>259</v>
      </c>
      <c r="E123" s="801" t="s">
        <v>262</v>
      </c>
      <c r="F123" s="801" t="s">
        <v>2106</v>
      </c>
      <c r="G123" s="801" t="s">
        <v>262</v>
      </c>
      <c r="H123" s="801"/>
      <c r="I123" s="801"/>
      <c r="J123" s="801"/>
      <c r="K123" s="804" t="s">
        <v>2148</v>
      </c>
      <c r="L123" s="807">
        <f>SUM(L124:L126)</f>
        <v>0</v>
      </c>
      <c r="M123" s="807">
        <f t="shared" ref="M123:U123" si="65">SUM(M124:M126)</f>
        <v>0</v>
      </c>
      <c r="N123" s="807">
        <f t="shared" si="65"/>
        <v>0</v>
      </c>
      <c r="O123" s="807">
        <f t="shared" si="65"/>
        <v>0</v>
      </c>
      <c r="P123" s="807">
        <f t="shared" si="65"/>
        <v>0</v>
      </c>
      <c r="Q123" s="807">
        <f t="shared" si="65"/>
        <v>0</v>
      </c>
      <c r="R123" s="807">
        <f t="shared" si="65"/>
        <v>0</v>
      </c>
      <c r="S123" s="807">
        <f t="shared" si="65"/>
        <v>0</v>
      </c>
      <c r="T123" s="807">
        <f t="shared" si="65"/>
        <v>0</v>
      </c>
      <c r="U123" s="807">
        <f t="shared" si="65"/>
        <v>0</v>
      </c>
      <c r="V123" s="788"/>
      <c r="W123" s="807"/>
      <c r="X123" s="789"/>
      <c r="Y123" s="790"/>
    </row>
    <row r="124" spans="1:25" ht="22.5" customHeight="1" thickTop="1" thickBot="1" x14ac:dyDescent="0.3">
      <c r="A124" s="800">
        <v>1</v>
      </c>
      <c r="B124" s="801" t="s">
        <v>252</v>
      </c>
      <c r="C124" s="801" t="s">
        <v>252</v>
      </c>
      <c r="D124" s="801" t="s">
        <v>259</v>
      </c>
      <c r="E124" s="801" t="s">
        <v>262</v>
      </c>
      <c r="F124" s="801" t="s">
        <v>2106</v>
      </c>
      <c r="G124" s="801" t="s">
        <v>262</v>
      </c>
      <c r="H124" s="801" t="s">
        <v>252</v>
      </c>
      <c r="I124" s="801"/>
      <c r="J124" s="801"/>
      <c r="K124" s="804" t="s">
        <v>2149</v>
      </c>
      <c r="L124" s="807"/>
      <c r="M124" s="807"/>
      <c r="N124" s="807"/>
      <c r="O124" s="787">
        <f>+L124+M124-N124</f>
        <v>0</v>
      </c>
      <c r="P124" s="807"/>
      <c r="Q124" s="807"/>
      <c r="R124" s="807"/>
      <c r="S124" s="807"/>
      <c r="T124" s="807"/>
      <c r="U124" s="807"/>
      <c r="V124" s="788"/>
      <c r="W124" s="807"/>
      <c r="X124" s="789"/>
      <c r="Y124" s="790"/>
    </row>
    <row r="125" spans="1:25" ht="22.5" customHeight="1" thickTop="1" thickBot="1" x14ac:dyDescent="0.3">
      <c r="A125" s="800">
        <v>1</v>
      </c>
      <c r="B125" s="801" t="s">
        <v>252</v>
      </c>
      <c r="C125" s="801" t="s">
        <v>252</v>
      </c>
      <c r="D125" s="801" t="s">
        <v>259</v>
      </c>
      <c r="E125" s="801" t="s">
        <v>262</v>
      </c>
      <c r="F125" s="801" t="s">
        <v>2106</v>
      </c>
      <c r="G125" s="801" t="s">
        <v>262</v>
      </c>
      <c r="H125" s="801" t="s">
        <v>258</v>
      </c>
      <c r="I125" s="801"/>
      <c r="J125" s="801"/>
      <c r="K125" s="804" t="s">
        <v>2150</v>
      </c>
      <c r="L125" s="807"/>
      <c r="M125" s="807"/>
      <c r="N125" s="807"/>
      <c r="O125" s="787">
        <f>+L125+M125-N125</f>
        <v>0</v>
      </c>
      <c r="P125" s="807"/>
      <c r="Q125" s="807"/>
      <c r="R125" s="807"/>
      <c r="S125" s="807"/>
      <c r="T125" s="807"/>
      <c r="U125" s="807"/>
      <c r="V125" s="788"/>
      <c r="W125" s="807"/>
      <c r="X125" s="789"/>
      <c r="Y125" s="790"/>
    </row>
    <row r="126" spans="1:25" ht="22.5" customHeight="1" thickTop="1" thickBot="1" x14ac:dyDescent="0.3">
      <c r="A126" s="800">
        <v>1</v>
      </c>
      <c r="B126" s="801" t="s">
        <v>252</v>
      </c>
      <c r="C126" s="801" t="s">
        <v>252</v>
      </c>
      <c r="D126" s="801" t="s">
        <v>259</v>
      </c>
      <c r="E126" s="801" t="s">
        <v>262</v>
      </c>
      <c r="F126" s="801" t="s">
        <v>2106</v>
      </c>
      <c r="G126" s="801" t="s">
        <v>262</v>
      </c>
      <c r="H126" s="801" t="s">
        <v>2030</v>
      </c>
      <c r="I126" s="801"/>
      <c r="J126" s="801"/>
      <c r="K126" s="804" t="s">
        <v>2151</v>
      </c>
      <c r="L126" s="807"/>
      <c r="M126" s="807"/>
      <c r="N126" s="807"/>
      <c r="O126" s="787">
        <f>+L126+M126-N126</f>
        <v>0</v>
      </c>
      <c r="P126" s="807"/>
      <c r="Q126" s="807"/>
      <c r="R126" s="807"/>
      <c r="S126" s="807"/>
      <c r="T126" s="807"/>
      <c r="U126" s="807"/>
      <c r="V126" s="788"/>
      <c r="W126" s="807"/>
      <c r="X126" s="789"/>
      <c r="Y126" s="790"/>
    </row>
    <row r="127" spans="1:25" ht="22.5" customHeight="1" thickTop="1" thickBot="1" x14ac:dyDescent="0.3">
      <c r="A127" s="800">
        <v>1</v>
      </c>
      <c r="B127" s="801" t="s">
        <v>252</v>
      </c>
      <c r="C127" s="801" t="s">
        <v>252</v>
      </c>
      <c r="D127" s="801" t="s">
        <v>259</v>
      </c>
      <c r="E127" s="801" t="s">
        <v>262</v>
      </c>
      <c r="F127" s="801" t="s">
        <v>2106</v>
      </c>
      <c r="G127" s="801" t="s">
        <v>280</v>
      </c>
      <c r="H127" s="801"/>
      <c r="I127" s="801"/>
      <c r="J127" s="801"/>
      <c r="K127" s="804" t="s">
        <v>2152</v>
      </c>
      <c r="L127" s="807">
        <f>SUM(L128:L130)</f>
        <v>0</v>
      </c>
      <c r="M127" s="807">
        <f t="shared" ref="M127:U127" si="66">SUM(M128:M130)</f>
        <v>0</v>
      </c>
      <c r="N127" s="807">
        <f t="shared" si="66"/>
        <v>0</v>
      </c>
      <c r="O127" s="807">
        <f t="shared" si="66"/>
        <v>0</v>
      </c>
      <c r="P127" s="807">
        <f t="shared" si="66"/>
        <v>0</v>
      </c>
      <c r="Q127" s="807">
        <f t="shared" si="66"/>
        <v>0</v>
      </c>
      <c r="R127" s="807">
        <f t="shared" si="66"/>
        <v>0</v>
      </c>
      <c r="S127" s="807">
        <f t="shared" si="66"/>
        <v>0</v>
      </c>
      <c r="T127" s="807">
        <f t="shared" si="66"/>
        <v>0</v>
      </c>
      <c r="U127" s="807">
        <f t="shared" si="66"/>
        <v>0</v>
      </c>
      <c r="V127" s="788"/>
      <c r="W127" s="807"/>
      <c r="X127" s="789"/>
      <c r="Y127" s="790"/>
    </row>
    <row r="128" spans="1:25" ht="22.5" customHeight="1" thickTop="1" thickBot="1" x14ac:dyDescent="0.3">
      <c r="A128" s="800">
        <v>1</v>
      </c>
      <c r="B128" s="801" t="s">
        <v>252</v>
      </c>
      <c r="C128" s="801" t="s">
        <v>252</v>
      </c>
      <c r="D128" s="801" t="s">
        <v>259</v>
      </c>
      <c r="E128" s="801" t="s">
        <v>262</v>
      </c>
      <c r="F128" s="801" t="s">
        <v>2106</v>
      </c>
      <c r="G128" s="801" t="s">
        <v>280</v>
      </c>
      <c r="H128" s="801" t="s">
        <v>252</v>
      </c>
      <c r="I128" s="801"/>
      <c r="J128" s="801"/>
      <c r="K128" s="804" t="s">
        <v>2153</v>
      </c>
      <c r="L128" s="807"/>
      <c r="M128" s="807"/>
      <c r="N128" s="807"/>
      <c r="O128" s="787">
        <f>+L128+M128-N128</f>
        <v>0</v>
      </c>
      <c r="P128" s="807"/>
      <c r="Q128" s="807"/>
      <c r="R128" s="807"/>
      <c r="S128" s="807"/>
      <c r="T128" s="807"/>
      <c r="U128" s="807"/>
      <c r="V128" s="788"/>
      <c r="W128" s="807"/>
      <c r="X128" s="789"/>
      <c r="Y128" s="790"/>
    </row>
    <row r="129" spans="1:25" ht="22.5" customHeight="1" thickTop="1" thickBot="1" x14ac:dyDescent="0.3">
      <c r="A129" s="800">
        <v>1</v>
      </c>
      <c r="B129" s="801" t="s">
        <v>252</v>
      </c>
      <c r="C129" s="801" t="s">
        <v>252</v>
      </c>
      <c r="D129" s="801" t="s">
        <v>259</v>
      </c>
      <c r="E129" s="801" t="s">
        <v>262</v>
      </c>
      <c r="F129" s="801" t="s">
        <v>2106</v>
      </c>
      <c r="G129" s="801" t="s">
        <v>280</v>
      </c>
      <c r="H129" s="801" t="s">
        <v>258</v>
      </c>
      <c r="I129" s="801"/>
      <c r="J129" s="801"/>
      <c r="K129" s="804" t="s">
        <v>2154</v>
      </c>
      <c r="L129" s="807"/>
      <c r="M129" s="807"/>
      <c r="N129" s="807"/>
      <c r="O129" s="787">
        <f>+L129+M129-N129</f>
        <v>0</v>
      </c>
      <c r="P129" s="807"/>
      <c r="Q129" s="807"/>
      <c r="R129" s="807"/>
      <c r="S129" s="807"/>
      <c r="T129" s="807"/>
      <c r="U129" s="807"/>
      <c r="V129" s="788"/>
      <c r="W129" s="807"/>
      <c r="X129" s="789"/>
      <c r="Y129" s="790"/>
    </row>
    <row r="130" spans="1:25" ht="22.5" customHeight="1" thickTop="1" thickBot="1" x14ac:dyDescent="0.3">
      <c r="A130" s="800">
        <v>1</v>
      </c>
      <c r="B130" s="801" t="s">
        <v>252</v>
      </c>
      <c r="C130" s="801" t="s">
        <v>252</v>
      </c>
      <c r="D130" s="801" t="s">
        <v>259</v>
      </c>
      <c r="E130" s="801" t="s">
        <v>262</v>
      </c>
      <c r="F130" s="801" t="s">
        <v>2106</v>
      </c>
      <c r="G130" s="801" t="s">
        <v>280</v>
      </c>
      <c r="H130" s="801" t="s">
        <v>2030</v>
      </c>
      <c r="I130" s="801"/>
      <c r="J130" s="801"/>
      <c r="K130" s="804" t="s">
        <v>2155</v>
      </c>
      <c r="L130" s="807"/>
      <c r="M130" s="807"/>
      <c r="N130" s="807"/>
      <c r="O130" s="787">
        <f>+L130+M130-N130</f>
        <v>0</v>
      </c>
      <c r="P130" s="807"/>
      <c r="Q130" s="807"/>
      <c r="R130" s="807"/>
      <c r="S130" s="807"/>
      <c r="T130" s="807"/>
      <c r="U130" s="807"/>
      <c r="V130" s="788"/>
      <c r="W130" s="807"/>
      <c r="X130" s="789"/>
      <c r="Y130" s="790"/>
    </row>
    <row r="131" spans="1:25" ht="22.5" customHeight="1" thickTop="1" thickBot="1" x14ac:dyDescent="0.3">
      <c r="A131" s="800">
        <v>1</v>
      </c>
      <c r="B131" s="801" t="s">
        <v>252</v>
      </c>
      <c r="C131" s="801" t="s">
        <v>252</v>
      </c>
      <c r="D131" s="801" t="s">
        <v>259</v>
      </c>
      <c r="E131" s="801" t="s">
        <v>262</v>
      </c>
      <c r="F131" s="801" t="s">
        <v>2106</v>
      </c>
      <c r="G131" s="801" t="s">
        <v>281</v>
      </c>
      <c r="H131" s="801"/>
      <c r="I131" s="801"/>
      <c r="J131" s="801"/>
      <c r="K131" s="804" t="s">
        <v>2156</v>
      </c>
      <c r="L131" s="807">
        <f>SUM(L132:L134)</f>
        <v>0</v>
      </c>
      <c r="M131" s="807">
        <f t="shared" ref="M131:U131" si="67">SUM(M132:M134)</f>
        <v>0</v>
      </c>
      <c r="N131" s="807">
        <f t="shared" si="67"/>
        <v>0</v>
      </c>
      <c r="O131" s="807">
        <f t="shared" si="67"/>
        <v>0</v>
      </c>
      <c r="P131" s="807">
        <f t="shared" si="67"/>
        <v>0</v>
      </c>
      <c r="Q131" s="807">
        <f t="shared" si="67"/>
        <v>0</v>
      </c>
      <c r="R131" s="807">
        <f t="shared" si="67"/>
        <v>0</v>
      </c>
      <c r="S131" s="807">
        <f t="shared" si="67"/>
        <v>0</v>
      </c>
      <c r="T131" s="807">
        <f t="shared" si="67"/>
        <v>0</v>
      </c>
      <c r="U131" s="807">
        <f t="shared" si="67"/>
        <v>0</v>
      </c>
      <c r="V131" s="788"/>
      <c r="W131" s="807"/>
      <c r="X131" s="789"/>
      <c r="Y131" s="790"/>
    </row>
    <row r="132" spans="1:25" ht="22.5" customHeight="1" thickTop="1" thickBot="1" x14ac:dyDescent="0.3">
      <c r="A132" s="800">
        <v>1</v>
      </c>
      <c r="B132" s="801" t="s">
        <v>252</v>
      </c>
      <c r="C132" s="801" t="s">
        <v>252</v>
      </c>
      <c r="D132" s="801" t="s">
        <v>259</v>
      </c>
      <c r="E132" s="801" t="s">
        <v>262</v>
      </c>
      <c r="F132" s="801" t="s">
        <v>2106</v>
      </c>
      <c r="G132" s="801" t="s">
        <v>281</v>
      </c>
      <c r="H132" s="801" t="s">
        <v>252</v>
      </c>
      <c r="I132" s="801"/>
      <c r="J132" s="801"/>
      <c r="K132" s="804" t="s">
        <v>2157</v>
      </c>
      <c r="L132" s="807"/>
      <c r="M132" s="807"/>
      <c r="N132" s="807"/>
      <c r="O132" s="787">
        <f>+L132+M132-N132</f>
        <v>0</v>
      </c>
      <c r="P132" s="807"/>
      <c r="Q132" s="807"/>
      <c r="R132" s="807"/>
      <c r="S132" s="807"/>
      <c r="T132" s="807"/>
      <c r="U132" s="807"/>
      <c r="V132" s="788"/>
      <c r="W132" s="807"/>
      <c r="X132" s="789"/>
      <c r="Y132" s="790"/>
    </row>
    <row r="133" spans="1:25" ht="22.5" customHeight="1" thickTop="1" thickBot="1" x14ac:dyDescent="0.3">
      <c r="A133" s="800">
        <v>1</v>
      </c>
      <c r="B133" s="801" t="s">
        <v>252</v>
      </c>
      <c r="C133" s="801" t="s">
        <v>252</v>
      </c>
      <c r="D133" s="801" t="s">
        <v>259</v>
      </c>
      <c r="E133" s="801" t="s">
        <v>262</v>
      </c>
      <c r="F133" s="801" t="s">
        <v>2106</v>
      </c>
      <c r="G133" s="801" t="s">
        <v>281</v>
      </c>
      <c r="H133" s="801" t="s">
        <v>258</v>
      </c>
      <c r="I133" s="801"/>
      <c r="J133" s="801"/>
      <c r="K133" s="804" t="s">
        <v>2158</v>
      </c>
      <c r="L133" s="807"/>
      <c r="M133" s="807"/>
      <c r="N133" s="807"/>
      <c r="O133" s="787">
        <f>+L133+M133-N133</f>
        <v>0</v>
      </c>
      <c r="P133" s="807"/>
      <c r="Q133" s="807"/>
      <c r="R133" s="807"/>
      <c r="S133" s="807"/>
      <c r="T133" s="807"/>
      <c r="U133" s="807"/>
      <c r="V133" s="788"/>
      <c r="W133" s="807"/>
      <c r="X133" s="789"/>
      <c r="Y133" s="790"/>
    </row>
    <row r="134" spans="1:25" ht="22.5" customHeight="1" thickTop="1" thickBot="1" x14ac:dyDescent="0.3">
      <c r="A134" s="800">
        <v>1</v>
      </c>
      <c r="B134" s="801" t="s">
        <v>252</v>
      </c>
      <c r="C134" s="801" t="s">
        <v>252</v>
      </c>
      <c r="D134" s="801" t="s">
        <v>259</v>
      </c>
      <c r="E134" s="801" t="s">
        <v>262</v>
      </c>
      <c r="F134" s="801" t="s">
        <v>2106</v>
      </c>
      <c r="G134" s="801" t="s">
        <v>281</v>
      </c>
      <c r="H134" s="801" t="s">
        <v>2030</v>
      </c>
      <c r="I134" s="801"/>
      <c r="J134" s="801"/>
      <c r="K134" s="804" t="s">
        <v>2159</v>
      </c>
      <c r="L134" s="807"/>
      <c r="M134" s="807"/>
      <c r="N134" s="807"/>
      <c r="O134" s="787">
        <f>+L134+M134-N134</f>
        <v>0</v>
      </c>
      <c r="P134" s="807"/>
      <c r="Q134" s="807"/>
      <c r="R134" s="807"/>
      <c r="S134" s="807"/>
      <c r="T134" s="807"/>
      <c r="U134" s="807"/>
      <c r="V134" s="788"/>
      <c r="W134" s="807"/>
      <c r="X134" s="789"/>
      <c r="Y134" s="790"/>
    </row>
    <row r="135" spans="1:25" ht="22.5" customHeight="1" thickTop="1" thickBot="1" x14ac:dyDescent="0.3">
      <c r="A135" s="800">
        <v>1</v>
      </c>
      <c r="B135" s="801" t="s">
        <v>252</v>
      </c>
      <c r="C135" s="801" t="s">
        <v>252</v>
      </c>
      <c r="D135" s="801" t="s">
        <v>259</v>
      </c>
      <c r="E135" s="801" t="s">
        <v>262</v>
      </c>
      <c r="F135" s="801" t="s">
        <v>2106</v>
      </c>
      <c r="G135" s="801" t="s">
        <v>282</v>
      </c>
      <c r="H135" s="801"/>
      <c r="I135" s="801"/>
      <c r="J135" s="801"/>
      <c r="K135" s="804" t="s">
        <v>2160</v>
      </c>
      <c r="L135" s="807">
        <f>SUM(L136:L138)</f>
        <v>0</v>
      </c>
      <c r="M135" s="807">
        <f t="shared" ref="M135:U135" si="68">SUM(M136:M138)</f>
        <v>0</v>
      </c>
      <c r="N135" s="807">
        <f t="shared" si="68"/>
        <v>0</v>
      </c>
      <c r="O135" s="807">
        <f t="shared" si="68"/>
        <v>0</v>
      </c>
      <c r="P135" s="807">
        <f t="shared" si="68"/>
        <v>0</v>
      </c>
      <c r="Q135" s="807">
        <f t="shared" si="68"/>
        <v>0</v>
      </c>
      <c r="R135" s="807">
        <f t="shared" si="68"/>
        <v>0</v>
      </c>
      <c r="S135" s="807">
        <f t="shared" si="68"/>
        <v>0</v>
      </c>
      <c r="T135" s="807">
        <f t="shared" si="68"/>
        <v>0</v>
      </c>
      <c r="U135" s="807">
        <f t="shared" si="68"/>
        <v>0</v>
      </c>
      <c r="V135" s="788"/>
      <c r="W135" s="807"/>
      <c r="X135" s="789"/>
      <c r="Y135" s="790"/>
    </row>
    <row r="136" spans="1:25" ht="22.5" customHeight="1" thickTop="1" thickBot="1" x14ac:dyDescent="0.3">
      <c r="A136" s="800">
        <v>1</v>
      </c>
      <c r="B136" s="801" t="s">
        <v>252</v>
      </c>
      <c r="C136" s="801" t="s">
        <v>252</v>
      </c>
      <c r="D136" s="801" t="s">
        <v>259</v>
      </c>
      <c r="E136" s="801" t="s">
        <v>262</v>
      </c>
      <c r="F136" s="801" t="s">
        <v>2106</v>
      </c>
      <c r="G136" s="801" t="s">
        <v>282</v>
      </c>
      <c r="H136" s="801" t="s">
        <v>252</v>
      </c>
      <c r="I136" s="801"/>
      <c r="J136" s="801"/>
      <c r="K136" s="804" t="s">
        <v>2161</v>
      </c>
      <c r="L136" s="807"/>
      <c r="M136" s="807"/>
      <c r="N136" s="807"/>
      <c r="O136" s="787">
        <f>+L136+M136-N136</f>
        <v>0</v>
      </c>
      <c r="P136" s="807"/>
      <c r="Q136" s="807"/>
      <c r="R136" s="807"/>
      <c r="S136" s="807"/>
      <c r="T136" s="807"/>
      <c r="U136" s="807"/>
      <c r="V136" s="788"/>
      <c r="W136" s="807"/>
      <c r="X136" s="789"/>
      <c r="Y136" s="790"/>
    </row>
    <row r="137" spans="1:25" ht="22.5" customHeight="1" thickTop="1" thickBot="1" x14ac:dyDescent="0.3">
      <c r="A137" s="800">
        <v>1</v>
      </c>
      <c r="B137" s="801" t="s">
        <v>252</v>
      </c>
      <c r="C137" s="801" t="s">
        <v>252</v>
      </c>
      <c r="D137" s="801" t="s">
        <v>259</v>
      </c>
      <c r="E137" s="801" t="s">
        <v>262</v>
      </c>
      <c r="F137" s="801" t="s">
        <v>2106</v>
      </c>
      <c r="G137" s="801" t="s">
        <v>282</v>
      </c>
      <c r="H137" s="801" t="s">
        <v>258</v>
      </c>
      <c r="I137" s="801"/>
      <c r="J137" s="801"/>
      <c r="K137" s="804" t="s">
        <v>2162</v>
      </c>
      <c r="L137" s="807"/>
      <c r="M137" s="807"/>
      <c r="N137" s="807"/>
      <c r="O137" s="787">
        <f>+L137+M137-N137</f>
        <v>0</v>
      </c>
      <c r="P137" s="807"/>
      <c r="Q137" s="807"/>
      <c r="R137" s="807"/>
      <c r="S137" s="807"/>
      <c r="T137" s="807"/>
      <c r="U137" s="807"/>
      <c r="V137" s="788"/>
      <c r="W137" s="807"/>
      <c r="X137" s="789"/>
      <c r="Y137" s="790"/>
    </row>
    <row r="138" spans="1:25" ht="22.5" customHeight="1" thickTop="1" thickBot="1" x14ac:dyDescent="0.3">
      <c r="A138" s="800">
        <v>1</v>
      </c>
      <c r="B138" s="801" t="s">
        <v>252</v>
      </c>
      <c r="C138" s="801" t="s">
        <v>252</v>
      </c>
      <c r="D138" s="801" t="s">
        <v>259</v>
      </c>
      <c r="E138" s="801" t="s">
        <v>262</v>
      </c>
      <c r="F138" s="801" t="s">
        <v>2106</v>
      </c>
      <c r="G138" s="801" t="s">
        <v>282</v>
      </c>
      <c r="H138" s="801" t="s">
        <v>2030</v>
      </c>
      <c r="I138" s="801"/>
      <c r="J138" s="801"/>
      <c r="K138" s="804" t="s">
        <v>2163</v>
      </c>
      <c r="L138" s="807"/>
      <c r="M138" s="807"/>
      <c r="N138" s="807"/>
      <c r="O138" s="787">
        <f>+L138+M138-N138</f>
        <v>0</v>
      </c>
      <c r="P138" s="807"/>
      <c r="Q138" s="807"/>
      <c r="R138" s="807"/>
      <c r="S138" s="807"/>
      <c r="T138" s="807"/>
      <c r="U138" s="807"/>
      <c r="V138" s="788"/>
      <c r="W138" s="807"/>
      <c r="X138" s="789"/>
      <c r="Y138" s="790"/>
    </row>
    <row r="139" spans="1:25" ht="22.5" customHeight="1" thickTop="1" thickBot="1" x14ac:dyDescent="0.3">
      <c r="A139" s="800">
        <v>1</v>
      </c>
      <c r="B139" s="801" t="s">
        <v>252</v>
      </c>
      <c r="C139" s="801" t="s">
        <v>252</v>
      </c>
      <c r="D139" s="801" t="s">
        <v>259</v>
      </c>
      <c r="E139" s="801" t="s">
        <v>262</v>
      </c>
      <c r="F139" s="801" t="s">
        <v>2106</v>
      </c>
      <c r="G139" s="801" t="s">
        <v>283</v>
      </c>
      <c r="H139" s="801"/>
      <c r="I139" s="801"/>
      <c r="J139" s="801"/>
      <c r="K139" s="804" t="s">
        <v>2164</v>
      </c>
      <c r="L139" s="807">
        <f>SUM(L140:L142)</f>
        <v>0</v>
      </c>
      <c r="M139" s="807">
        <f t="shared" ref="M139:U139" si="69">SUM(M140:M142)</f>
        <v>0</v>
      </c>
      <c r="N139" s="807">
        <f t="shared" si="69"/>
        <v>0</v>
      </c>
      <c r="O139" s="807">
        <f t="shared" si="69"/>
        <v>0</v>
      </c>
      <c r="P139" s="807">
        <f t="shared" si="69"/>
        <v>0</v>
      </c>
      <c r="Q139" s="807">
        <f t="shared" si="69"/>
        <v>0</v>
      </c>
      <c r="R139" s="807">
        <f t="shared" si="69"/>
        <v>0</v>
      </c>
      <c r="S139" s="807">
        <f t="shared" si="69"/>
        <v>0</v>
      </c>
      <c r="T139" s="807">
        <f t="shared" si="69"/>
        <v>0</v>
      </c>
      <c r="U139" s="807">
        <f t="shared" si="69"/>
        <v>0</v>
      </c>
      <c r="V139" s="788"/>
      <c r="W139" s="807"/>
      <c r="X139" s="789"/>
      <c r="Y139" s="790"/>
    </row>
    <row r="140" spans="1:25" ht="22.5" customHeight="1" thickTop="1" thickBot="1" x14ac:dyDescent="0.3">
      <c r="A140" s="800">
        <v>1</v>
      </c>
      <c r="B140" s="801" t="s">
        <v>252</v>
      </c>
      <c r="C140" s="801" t="s">
        <v>252</v>
      </c>
      <c r="D140" s="801" t="s">
        <v>259</v>
      </c>
      <c r="E140" s="801" t="s">
        <v>262</v>
      </c>
      <c r="F140" s="801" t="s">
        <v>2106</v>
      </c>
      <c r="G140" s="801" t="s">
        <v>283</v>
      </c>
      <c r="H140" s="801" t="s">
        <v>252</v>
      </c>
      <c r="I140" s="801"/>
      <c r="J140" s="801"/>
      <c r="K140" s="804" t="s">
        <v>2165</v>
      </c>
      <c r="L140" s="807"/>
      <c r="M140" s="807"/>
      <c r="N140" s="807"/>
      <c r="O140" s="787">
        <f>+L140+M140-N140</f>
        <v>0</v>
      </c>
      <c r="P140" s="807"/>
      <c r="Q140" s="807"/>
      <c r="R140" s="807"/>
      <c r="S140" s="807"/>
      <c r="T140" s="807"/>
      <c r="U140" s="807"/>
      <c r="V140" s="788"/>
      <c r="W140" s="807"/>
      <c r="X140" s="789"/>
      <c r="Y140" s="790"/>
    </row>
    <row r="141" spans="1:25" ht="22.5" customHeight="1" thickTop="1" thickBot="1" x14ac:dyDescent="0.3">
      <c r="A141" s="800">
        <v>1</v>
      </c>
      <c r="B141" s="801" t="s">
        <v>252</v>
      </c>
      <c r="C141" s="801" t="s">
        <v>252</v>
      </c>
      <c r="D141" s="801" t="s">
        <v>259</v>
      </c>
      <c r="E141" s="801" t="s">
        <v>262</v>
      </c>
      <c r="F141" s="801" t="s">
        <v>2106</v>
      </c>
      <c r="G141" s="801" t="s">
        <v>283</v>
      </c>
      <c r="H141" s="801" t="s">
        <v>258</v>
      </c>
      <c r="I141" s="801"/>
      <c r="J141" s="801"/>
      <c r="K141" s="804" t="s">
        <v>2166</v>
      </c>
      <c r="L141" s="807"/>
      <c r="M141" s="807"/>
      <c r="N141" s="807"/>
      <c r="O141" s="787">
        <f>+L141+M141-N141</f>
        <v>0</v>
      </c>
      <c r="P141" s="807"/>
      <c r="Q141" s="807"/>
      <c r="R141" s="807"/>
      <c r="S141" s="807"/>
      <c r="T141" s="807"/>
      <c r="U141" s="807"/>
      <c r="V141" s="788"/>
      <c r="W141" s="807"/>
      <c r="X141" s="789"/>
      <c r="Y141" s="790"/>
    </row>
    <row r="142" spans="1:25" ht="22.5" customHeight="1" thickTop="1" thickBot="1" x14ac:dyDescent="0.3">
      <c r="A142" s="800">
        <v>1</v>
      </c>
      <c r="B142" s="801" t="s">
        <v>252</v>
      </c>
      <c r="C142" s="801" t="s">
        <v>252</v>
      </c>
      <c r="D142" s="801" t="s">
        <v>259</v>
      </c>
      <c r="E142" s="801" t="s">
        <v>262</v>
      </c>
      <c r="F142" s="801" t="s">
        <v>2106</v>
      </c>
      <c r="G142" s="801" t="s">
        <v>283</v>
      </c>
      <c r="H142" s="801" t="s">
        <v>2030</v>
      </c>
      <c r="I142" s="801"/>
      <c r="J142" s="801"/>
      <c r="K142" s="804" t="s">
        <v>2167</v>
      </c>
      <c r="L142" s="807"/>
      <c r="M142" s="807"/>
      <c r="N142" s="807"/>
      <c r="O142" s="787">
        <f>+L142+M142-N142</f>
        <v>0</v>
      </c>
      <c r="P142" s="807"/>
      <c r="Q142" s="807"/>
      <c r="R142" s="807"/>
      <c r="S142" s="807"/>
      <c r="T142" s="807"/>
      <c r="U142" s="807"/>
      <c r="V142" s="788"/>
      <c r="W142" s="807"/>
      <c r="X142" s="789"/>
      <c r="Y142" s="790"/>
    </row>
    <row r="143" spans="1:25" ht="22.5" customHeight="1" thickTop="1" thickBot="1" x14ac:dyDescent="0.3">
      <c r="A143" s="800">
        <v>1</v>
      </c>
      <c r="B143" s="801" t="s">
        <v>252</v>
      </c>
      <c r="C143" s="801" t="s">
        <v>252</v>
      </c>
      <c r="D143" s="801" t="s">
        <v>259</v>
      </c>
      <c r="E143" s="801" t="s">
        <v>262</v>
      </c>
      <c r="F143" s="801" t="s">
        <v>2106</v>
      </c>
      <c r="G143" s="801" t="s">
        <v>284</v>
      </c>
      <c r="H143" s="801"/>
      <c r="I143" s="801"/>
      <c r="J143" s="801"/>
      <c r="K143" s="804" t="s">
        <v>2168</v>
      </c>
      <c r="L143" s="807">
        <f>SUM(L144:L146)</f>
        <v>0</v>
      </c>
      <c r="M143" s="807">
        <f t="shared" ref="M143:U143" si="70">SUM(M144:M146)</f>
        <v>0</v>
      </c>
      <c r="N143" s="807">
        <f t="shared" si="70"/>
        <v>0</v>
      </c>
      <c r="O143" s="807">
        <f t="shared" si="70"/>
        <v>0</v>
      </c>
      <c r="P143" s="807">
        <f t="shared" si="70"/>
        <v>0</v>
      </c>
      <c r="Q143" s="807">
        <f t="shared" si="70"/>
        <v>0</v>
      </c>
      <c r="R143" s="807">
        <f t="shared" si="70"/>
        <v>0</v>
      </c>
      <c r="S143" s="807">
        <f t="shared" si="70"/>
        <v>0</v>
      </c>
      <c r="T143" s="807">
        <f t="shared" si="70"/>
        <v>0</v>
      </c>
      <c r="U143" s="807">
        <f t="shared" si="70"/>
        <v>0</v>
      </c>
      <c r="V143" s="788"/>
      <c r="W143" s="807"/>
      <c r="X143" s="789"/>
      <c r="Y143" s="790"/>
    </row>
    <row r="144" spans="1:25" ht="22.5" customHeight="1" thickTop="1" thickBot="1" x14ac:dyDescent="0.3">
      <c r="A144" s="800">
        <v>1</v>
      </c>
      <c r="B144" s="801" t="s">
        <v>252</v>
      </c>
      <c r="C144" s="801" t="s">
        <v>252</v>
      </c>
      <c r="D144" s="801" t="s">
        <v>259</v>
      </c>
      <c r="E144" s="801" t="s">
        <v>262</v>
      </c>
      <c r="F144" s="801" t="s">
        <v>2106</v>
      </c>
      <c r="G144" s="801" t="s">
        <v>284</v>
      </c>
      <c r="H144" s="801" t="s">
        <v>252</v>
      </c>
      <c r="I144" s="801"/>
      <c r="J144" s="801"/>
      <c r="K144" s="804" t="s">
        <v>2169</v>
      </c>
      <c r="L144" s="807"/>
      <c r="M144" s="807"/>
      <c r="N144" s="807"/>
      <c r="O144" s="787">
        <f>+L144+M144-N144</f>
        <v>0</v>
      </c>
      <c r="P144" s="807"/>
      <c r="Q144" s="807"/>
      <c r="R144" s="807"/>
      <c r="S144" s="807"/>
      <c r="T144" s="807"/>
      <c r="U144" s="807"/>
      <c r="V144" s="788"/>
      <c r="W144" s="807"/>
      <c r="X144" s="789"/>
      <c r="Y144" s="790"/>
    </row>
    <row r="145" spans="1:25" ht="22.5" customHeight="1" thickTop="1" thickBot="1" x14ac:dyDescent="0.3">
      <c r="A145" s="800">
        <v>1</v>
      </c>
      <c r="B145" s="801" t="s">
        <v>252</v>
      </c>
      <c r="C145" s="801" t="s">
        <v>252</v>
      </c>
      <c r="D145" s="801" t="s">
        <v>259</v>
      </c>
      <c r="E145" s="801" t="s">
        <v>262</v>
      </c>
      <c r="F145" s="801" t="s">
        <v>2106</v>
      </c>
      <c r="G145" s="801" t="s">
        <v>284</v>
      </c>
      <c r="H145" s="801" t="s">
        <v>258</v>
      </c>
      <c r="I145" s="801"/>
      <c r="J145" s="801"/>
      <c r="K145" s="804" t="s">
        <v>2170</v>
      </c>
      <c r="L145" s="807"/>
      <c r="M145" s="807"/>
      <c r="N145" s="807"/>
      <c r="O145" s="787">
        <f>+L145+M145-N145</f>
        <v>0</v>
      </c>
      <c r="P145" s="807"/>
      <c r="Q145" s="807"/>
      <c r="R145" s="807"/>
      <c r="S145" s="807"/>
      <c r="T145" s="807"/>
      <c r="U145" s="807"/>
      <c r="V145" s="788"/>
      <c r="W145" s="807"/>
      <c r="X145" s="789"/>
      <c r="Y145" s="790"/>
    </row>
    <row r="146" spans="1:25" ht="22.5" customHeight="1" thickTop="1" thickBot="1" x14ac:dyDescent="0.3">
      <c r="A146" s="800">
        <v>1</v>
      </c>
      <c r="B146" s="801" t="s">
        <v>252</v>
      </c>
      <c r="C146" s="801" t="s">
        <v>252</v>
      </c>
      <c r="D146" s="801" t="s">
        <v>259</v>
      </c>
      <c r="E146" s="801" t="s">
        <v>262</v>
      </c>
      <c r="F146" s="801" t="s">
        <v>2106</v>
      </c>
      <c r="G146" s="801" t="s">
        <v>284</v>
      </c>
      <c r="H146" s="801" t="s">
        <v>2030</v>
      </c>
      <c r="I146" s="801"/>
      <c r="J146" s="801"/>
      <c r="K146" s="804" t="s">
        <v>2171</v>
      </c>
      <c r="L146" s="807"/>
      <c r="M146" s="807"/>
      <c r="N146" s="807"/>
      <c r="O146" s="787">
        <f>+L146+M146-N146</f>
        <v>0</v>
      </c>
      <c r="P146" s="807"/>
      <c r="Q146" s="807"/>
      <c r="R146" s="807"/>
      <c r="S146" s="807"/>
      <c r="T146" s="807"/>
      <c r="U146" s="807"/>
      <c r="V146" s="788"/>
      <c r="W146" s="807"/>
      <c r="X146" s="789"/>
      <c r="Y146" s="790"/>
    </row>
    <row r="147" spans="1:25" ht="22.5" customHeight="1" thickTop="1" thickBot="1" x14ac:dyDescent="0.3">
      <c r="A147" s="800">
        <v>1</v>
      </c>
      <c r="B147" s="801" t="s">
        <v>252</v>
      </c>
      <c r="C147" s="801" t="s">
        <v>252</v>
      </c>
      <c r="D147" s="801" t="s">
        <v>259</v>
      </c>
      <c r="E147" s="801" t="s">
        <v>262</v>
      </c>
      <c r="F147" s="801" t="s">
        <v>2128</v>
      </c>
      <c r="G147" s="801"/>
      <c r="H147" s="801"/>
      <c r="I147" s="801"/>
      <c r="J147" s="801"/>
      <c r="K147" s="804" t="s">
        <v>2172</v>
      </c>
      <c r="L147" s="807">
        <f>+L148+L151+L155+L159+L163+L167+L171+L175+L179+L183</f>
        <v>0</v>
      </c>
      <c r="M147" s="807">
        <f t="shared" ref="M147:U147" si="71">+M148+M151+M155+M159+M163+M167+M171+M175+M179+M183</f>
        <v>0</v>
      </c>
      <c r="N147" s="807">
        <f t="shared" si="71"/>
        <v>0</v>
      </c>
      <c r="O147" s="807">
        <f t="shared" si="71"/>
        <v>0</v>
      </c>
      <c r="P147" s="807">
        <f t="shared" si="71"/>
        <v>0</v>
      </c>
      <c r="Q147" s="807">
        <f t="shared" si="71"/>
        <v>0</v>
      </c>
      <c r="R147" s="807">
        <f t="shared" si="71"/>
        <v>0</v>
      </c>
      <c r="S147" s="807">
        <f t="shared" si="71"/>
        <v>0</v>
      </c>
      <c r="T147" s="807">
        <f t="shared" si="71"/>
        <v>0</v>
      </c>
      <c r="U147" s="807">
        <f t="shared" si="71"/>
        <v>0</v>
      </c>
      <c r="V147" s="788"/>
      <c r="W147" s="807"/>
      <c r="X147" s="789"/>
      <c r="Y147" s="790"/>
    </row>
    <row r="148" spans="1:25" ht="22.5" customHeight="1" thickTop="1" thickBot="1" x14ac:dyDescent="0.3">
      <c r="A148" s="800">
        <v>1</v>
      </c>
      <c r="B148" s="801" t="s">
        <v>252</v>
      </c>
      <c r="C148" s="801" t="s">
        <v>252</v>
      </c>
      <c r="D148" s="801" t="s">
        <v>259</v>
      </c>
      <c r="E148" s="801" t="s">
        <v>262</v>
      </c>
      <c r="F148" s="801" t="s">
        <v>2128</v>
      </c>
      <c r="G148" s="801" t="s">
        <v>2129</v>
      </c>
      <c r="H148" s="801"/>
      <c r="I148" s="801"/>
      <c r="J148" s="801"/>
      <c r="K148" s="804" t="s">
        <v>278</v>
      </c>
      <c r="L148" s="807">
        <f>SUM(L149:L150)</f>
        <v>0</v>
      </c>
      <c r="M148" s="807">
        <f t="shared" ref="M148:U148" si="72">SUM(M149:M150)</f>
        <v>0</v>
      </c>
      <c r="N148" s="807">
        <f t="shared" si="72"/>
        <v>0</v>
      </c>
      <c r="O148" s="807">
        <f t="shared" si="72"/>
        <v>0</v>
      </c>
      <c r="P148" s="807">
        <f t="shared" si="72"/>
        <v>0</v>
      </c>
      <c r="Q148" s="807">
        <f t="shared" si="72"/>
        <v>0</v>
      </c>
      <c r="R148" s="807">
        <f t="shared" si="72"/>
        <v>0</v>
      </c>
      <c r="S148" s="807">
        <f t="shared" si="72"/>
        <v>0</v>
      </c>
      <c r="T148" s="807">
        <f t="shared" si="72"/>
        <v>0</v>
      </c>
      <c r="U148" s="807">
        <f t="shared" si="72"/>
        <v>0</v>
      </c>
      <c r="V148" s="788"/>
      <c r="W148" s="807"/>
      <c r="X148" s="789"/>
      <c r="Y148" s="790"/>
    </row>
    <row r="149" spans="1:25" ht="22.5" customHeight="1" thickTop="1" thickBot="1" x14ac:dyDescent="0.3">
      <c r="A149" s="800">
        <v>1</v>
      </c>
      <c r="B149" s="801" t="s">
        <v>252</v>
      </c>
      <c r="C149" s="801" t="s">
        <v>252</v>
      </c>
      <c r="D149" s="801" t="s">
        <v>259</v>
      </c>
      <c r="E149" s="801" t="s">
        <v>262</v>
      </c>
      <c r="F149" s="801" t="s">
        <v>2128</v>
      </c>
      <c r="G149" s="801" t="s">
        <v>2129</v>
      </c>
      <c r="H149" s="801" t="s">
        <v>252</v>
      </c>
      <c r="I149" s="801"/>
      <c r="J149" s="801"/>
      <c r="K149" s="804" t="s">
        <v>2130</v>
      </c>
      <c r="L149" s="807"/>
      <c r="M149" s="807"/>
      <c r="N149" s="807"/>
      <c r="O149" s="787">
        <f>+L149+M149-N149</f>
        <v>0</v>
      </c>
      <c r="P149" s="807"/>
      <c r="Q149" s="807"/>
      <c r="R149" s="807"/>
      <c r="S149" s="807"/>
      <c r="T149" s="807"/>
      <c r="U149" s="807"/>
      <c r="V149" s="788"/>
      <c r="W149" s="807"/>
      <c r="X149" s="789"/>
      <c r="Y149" s="790"/>
    </row>
    <row r="150" spans="1:25" ht="22.5" customHeight="1" thickTop="1" thickBot="1" x14ac:dyDescent="0.3">
      <c r="A150" s="800">
        <v>1</v>
      </c>
      <c r="B150" s="801" t="s">
        <v>252</v>
      </c>
      <c r="C150" s="801" t="s">
        <v>252</v>
      </c>
      <c r="D150" s="801" t="s">
        <v>259</v>
      </c>
      <c r="E150" s="801" t="s">
        <v>262</v>
      </c>
      <c r="F150" s="801" t="s">
        <v>2128</v>
      </c>
      <c r="G150" s="801" t="s">
        <v>2129</v>
      </c>
      <c r="H150" s="801" t="s">
        <v>258</v>
      </c>
      <c r="I150" s="801"/>
      <c r="J150" s="801"/>
      <c r="K150" s="804" t="s">
        <v>2173</v>
      </c>
      <c r="L150" s="807"/>
      <c r="M150" s="807"/>
      <c r="N150" s="807"/>
      <c r="O150" s="787">
        <f>+L150+M150-N150</f>
        <v>0</v>
      </c>
      <c r="P150" s="807"/>
      <c r="Q150" s="807"/>
      <c r="R150" s="807"/>
      <c r="S150" s="807"/>
      <c r="T150" s="807"/>
      <c r="U150" s="807"/>
      <c r="V150" s="788"/>
      <c r="W150" s="807"/>
      <c r="X150" s="789"/>
      <c r="Y150" s="790"/>
    </row>
    <row r="151" spans="1:25" ht="22.5" customHeight="1" thickTop="1" thickBot="1" x14ac:dyDescent="0.3">
      <c r="A151" s="800">
        <v>1</v>
      </c>
      <c r="B151" s="801" t="s">
        <v>252</v>
      </c>
      <c r="C151" s="801" t="s">
        <v>252</v>
      </c>
      <c r="D151" s="801" t="s">
        <v>259</v>
      </c>
      <c r="E151" s="801" t="s">
        <v>262</v>
      </c>
      <c r="F151" s="801" t="s">
        <v>2128</v>
      </c>
      <c r="G151" s="801" t="s">
        <v>255</v>
      </c>
      <c r="H151" s="801"/>
      <c r="I151" s="801"/>
      <c r="J151" s="801"/>
      <c r="K151" s="804" t="s">
        <v>2133</v>
      </c>
      <c r="L151" s="807">
        <f>SUM(L152:L154)</f>
        <v>0</v>
      </c>
      <c r="M151" s="807">
        <f t="shared" ref="M151:U151" si="73">SUM(M152:M154)</f>
        <v>0</v>
      </c>
      <c r="N151" s="807">
        <f t="shared" si="73"/>
        <v>0</v>
      </c>
      <c r="O151" s="807">
        <f t="shared" si="73"/>
        <v>0</v>
      </c>
      <c r="P151" s="807">
        <f t="shared" si="73"/>
        <v>0</v>
      </c>
      <c r="Q151" s="807">
        <f t="shared" si="73"/>
        <v>0</v>
      </c>
      <c r="R151" s="807">
        <f t="shared" si="73"/>
        <v>0</v>
      </c>
      <c r="S151" s="807">
        <f t="shared" si="73"/>
        <v>0</v>
      </c>
      <c r="T151" s="807">
        <f t="shared" si="73"/>
        <v>0</v>
      </c>
      <c r="U151" s="807">
        <f t="shared" si="73"/>
        <v>0</v>
      </c>
      <c r="V151" s="788"/>
      <c r="W151" s="807"/>
      <c r="X151" s="789"/>
      <c r="Y151" s="790"/>
    </row>
    <row r="152" spans="1:25" ht="22.5" customHeight="1" thickTop="1" thickBot="1" x14ac:dyDescent="0.3">
      <c r="A152" s="800">
        <v>1</v>
      </c>
      <c r="B152" s="801" t="s">
        <v>252</v>
      </c>
      <c r="C152" s="801" t="s">
        <v>252</v>
      </c>
      <c r="D152" s="801" t="s">
        <v>259</v>
      </c>
      <c r="E152" s="801" t="s">
        <v>262</v>
      </c>
      <c r="F152" s="801" t="s">
        <v>2128</v>
      </c>
      <c r="G152" s="801" t="s">
        <v>255</v>
      </c>
      <c r="H152" s="801" t="s">
        <v>252</v>
      </c>
      <c r="I152" s="801"/>
      <c r="J152" s="801"/>
      <c r="K152" s="804" t="s">
        <v>2134</v>
      </c>
      <c r="L152" s="807"/>
      <c r="M152" s="807"/>
      <c r="N152" s="807"/>
      <c r="O152" s="787">
        <f>+L152+M152-N152</f>
        <v>0</v>
      </c>
      <c r="P152" s="807"/>
      <c r="Q152" s="807"/>
      <c r="R152" s="807"/>
      <c r="S152" s="807"/>
      <c r="T152" s="807"/>
      <c r="U152" s="807"/>
      <c r="V152" s="788"/>
      <c r="W152" s="807"/>
      <c r="X152" s="789"/>
      <c r="Y152" s="790"/>
    </row>
    <row r="153" spans="1:25" ht="22.5" customHeight="1" thickTop="1" thickBot="1" x14ac:dyDescent="0.3">
      <c r="A153" s="800">
        <v>1</v>
      </c>
      <c r="B153" s="801" t="s">
        <v>252</v>
      </c>
      <c r="C153" s="801" t="s">
        <v>252</v>
      </c>
      <c r="D153" s="801" t="s">
        <v>259</v>
      </c>
      <c r="E153" s="801" t="s">
        <v>262</v>
      </c>
      <c r="F153" s="801" t="s">
        <v>2128</v>
      </c>
      <c r="G153" s="801" t="s">
        <v>255</v>
      </c>
      <c r="H153" s="801" t="s">
        <v>258</v>
      </c>
      <c r="I153" s="801"/>
      <c r="J153" s="801"/>
      <c r="K153" s="804" t="s">
        <v>2135</v>
      </c>
      <c r="L153" s="807"/>
      <c r="M153" s="807"/>
      <c r="N153" s="807"/>
      <c r="O153" s="787">
        <f>+L153+M153-N153</f>
        <v>0</v>
      </c>
      <c r="P153" s="807"/>
      <c r="Q153" s="807"/>
      <c r="R153" s="807"/>
      <c r="S153" s="807"/>
      <c r="T153" s="807"/>
      <c r="U153" s="807"/>
      <c r="V153" s="788"/>
      <c r="W153" s="807"/>
      <c r="X153" s="789"/>
      <c r="Y153" s="790"/>
    </row>
    <row r="154" spans="1:25" ht="22.5" customHeight="1" thickTop="1" thickBot="1" x14ac:dyDescent="0.3">
      <c r="A154" s="800">
        <v>1</v>
      </c>
      <c r="B154" s="801" t="s">
        <v>252</v>
      </c>
      <c r="C154" s="801" t="s">
        <v>252</v>
      </c>
      <c r="D154" s="801" t="s">
        <v>259</v>
      </c>
      <c r="E154" s="801" t="s">
        <v>262</v>
      </c>
      <c r="F154" s="801" t="s">
        <v>2128</v>
      </c>
      <c r="G154" s="801" t="s">
        <v>255</v>
      </c>
      <c r="H154" s="801" t="s">
        <v>2030</v>
      </c>
      <c r="I154" s="801"/>
      <c r="J154" s="801"/>
      <c r="K154" s="804" t="s">
        <v>2136</v>
      </c>
      <c r="L154" s="807"/>
      <c r="M154" s="807"/>
      <c r="N154" s="807"/>
      <c r="O154" s="787">
        <f>+L154+M154-N154</f>
        <v>0</v>
      </c>
      <c r="P154" s="807"/>
      <c r="Q154" s="807"/>
      <c r="R154" s="807"/>
      <c r="S154" s="807"/>
      <c r="T154" s="807"/>
      <c r="U154" s="807"/>
      <c r="V154" s="788"/>
      <c r="W154" s="807"/>
      <c r="X154" s="789"/>
      <c r="Y154" s="790"/>
    </row>
    <row r="155" spans="1:25" ht="22.5" customHeight="1" thickTop="1" thickBot="1" x14ac:dyDescent="0.3">
      <c r="A155" s="800">
        <v>1</v>
      </c>
      <c r="B155" s="801" t="s">
        <v>252</v>
      </c>
      <c r="C155" s="801" t="s">
        <v>252</v>
      </c>
      <c r="D155" s="801" t="s">
        <v>259</v>
      </c>
      <c r="E155" s="801" t="s">
        <v>262</v>
      </c>
      <c r="F155" s="801" t="s">
        <v>2128</v>
      </c>
      <c r="G155" s="801" t="s">
        <v>259</v>
      </c>
      <c r="H155" s="801"/>
      <c r="I155" s="801"/>
      <c r="J155" s="801"/>
      <c r="K155" s="804" t="s">
        <v>2137</v>
      </c>
      <c r="L155" s="807">
        <f>SUM(L156:L158)</f>
        <v>0</v>
      </c>
      <c r="M155" s="807">
        <f t="shared" ref="M155:U155" si="74">SUM(M156:M158)</f>
        <v>0</v>
      </c>
      <c r="N155" s="807">
        <f t="shared" si="74"/>
        <v>0</v>
      </c>
      <c r="O155" s="807">
        <f t="shared" si="74"/>
        <v>0</v>
      </c>
      <c r="P155" s="807">
        <f t="shared" si="74"/>
        <v>0</v>
      </c>
      <c r="Q155" s="807">
        <f t="shared" si="74"/>
        <v>0</v>
      </c>
      <c r="R155" s="807">
        <f t="shared" si="74"/>
        <v>0</v>
      </c>
      <c r="S155" s="807">
        <f t="shared" si="74"/>
        <v>0</v>
      </c>
      <c r="T155" s="807">
        <f t="shared" si="74"/>
        <v>0</v>
      </c>
      <c r="U155" s="807">
        <f t="shared" si="74"/>
        <v>0</v>
      </c>
      <c r="V155" s="788"/>
      <c r="W155" s="807"/>
      <c r="X155" s="789"/>
      <c r="Y155" s="790"/>
    </row>
    <row r="156" spans="1:25" ht="22.5" customHeight="1" thickTop="1" thickBot="1" x14ac:dyDescent="0.3">
      <c r="A156" s="800">
        <v>1</v>
      </c>
      <c r="B156" s="801" t="s">
        <v>252</v>
      </c>
      <c r="C156" s="801" t="s">
        <v>252</v>
      </c>
      <c r="D156" s="801" t="s">
        <v>259</v>
      </c>
      <c r="E156" s="801" t="s">
        <v>262</v>
      </c>
      <c r="F156" s="801" t="s">
        <v>2128</v>
      </c>
      <c r="G156" s="801" t="s">
        <v>259</v>
      </c>
      <c r="H156" s="801" t="s">
        <v>252</v>
      </c>
      <c r="I156" s="801"/>
      <c r="J156" s="801"/>
      <c r="K156" s="804" t="s">
        <v>2138</v>
      </c>
      <c r="L156" s="807"/>
      <c r="M156" s="807"/>
      <c r="N156" s="807"/>
      <c r="O156" s="787">
        <f>+L156+M156-N156</f>
        <v>0</v>
      </c>
      <c r="P156" s="807"/>
      <c r="Q156" s="807"/>
      <c r="R156" s="807"/>
      <c r="S156" s="807"/>
      <c r="T156" s="807"/>
      <c r="U156" s="807"/>
      <c r="V156" s="788"/>
      <c r="W156" s="807"/>
      <c r="X156" s="789"/>
      <c r="Y156" s="790"/>
    </row>
    <row r="157" spans="1:25" ht="22.5" customHeight="1" thickTop="1" thickBot="1" x14ac:dyDescent="0.3">
      <c r="A157" s="800">
        <v>1</v>
      </c>
      <c r="B157" s="801" t="s">
        <v>252</v>
      </c>
      <c r="C157" s="801" t="s">
        <v>252</v>
      </c>
      <c r="D157" s="801" t="s">
        <v>259</v>
      </c>
      <c r="E157" s="801" t="s">
        <v>262</v>
      </c>
      <c r="F157" s="801" t="s">
        <v>2128</v>
      </c>
      <c r="G157" s="801" t="s">
        <v>259</v>
      </c>
      <c r="H157" s="801" t="s">
        <v>258</v>
      </c>
      <c r="I157" s="801"/>
      <c r="J157" s="801"/>
      <c r="K157" s="804" t="s">
        <v>2139</v>
      </c>
      <c r="L157" s="807"/>
      <c r="M157" s="807"/>
      <c r="N157" s="807"/>
      <c r="O157" s="787">
        <f>+L157+M157-N157</f>
        <v>0</v>
      </c>
      <c r="P157" s="807"/>
      <c r="Q157" s="807"/>
      <c r="R157" s="807"/>
      <c r="S157" s="807"/>
      <c r="T157" s="807"/>
      <c r="U157" s="807"/>
      <c r="V157" s="788"/>
      <c r="W157" s="807"/>
      <c r="X157" s="789"/>
      <c r="Y157" s="790"/>
    </row>
    <row r="158" spans="1:25" ht="22.5" customHeight="1" thickTop="1" thickBot="1" x14ac:dyDescent="0.3">
      <c r="A158" s="800">
        <v>1</v>
      </c>
      <c r="B158" s="801" t="s">
        <v>252</v>
      </c>
      <c r="C158" s="801" t="s">
        <v>252</v>
      </c>
      <c r="D158" s="801" t="s">
        <v>259</v>
      </c>
      <c r="E158" s="801" t="s">
        <v>262</v>
      </c>
      <c r="F158" s="801" t="s">
        <v>2128</v>
      </c>
      <c r="G158" s="801" t="s">
        <v>259</v>
      </c>
      <c r="H158" s="801" t="s">
        <v>2030</v>
      </c>
      <c r="I158" s="801"/>
      <c r="J158" s="801"/>
      <c r="K158" s="804" t="s">
        <v>2140</v>
      </c>
      <c r="L158" s="807"/>
      <c r="M158" s="807"/>
      <c r="N158" s="807"/>
      <c r="O158" s="787">
        <f>+L158+M158-N158</f>
        <v>0</v>
      </c>
      <c r="P158" s="807"/>
      <c r="Q158" s="807"/>
      <c r="R158" s="807"/>
      <c r="S158" s="807"/>
      <c r="T158" s="807"/>
      <c r="U158" s="807"/>
      <c r="V158" s="788"/>
      <c r="W158" s="807"/>
      <c r="X158" s="789"/>
      <c r="Y158" s="790"/>
    </row>
    <row r="159" spans="1:25" ht="22.5" customHeight="1" thickTop="1" thickBot="1" x14ac:dyDescent="0.3">
      <c r="A159" s="800">
        <v>1</v>
      </c>
      <c r="B159" s="801" t="s">
        <v>252</v>
      </c>
      <c r="C159" s="801" t="s">
        <v>252</v>
      </c>
      <c r="D159" s="801" t="s">
        <v>259</v>
      </c>
      <c r="E159" s="801" t="s">
        <v>262</v>
      </c>
      <c r="F159" s="801" t="s">
        <v>2128</v>
      </c>
      <c r="G159" s="801" t="s">
        <v>269</v>
      </c>
      <c r="H159" s="801"/>
      <c r="I159" s="801"/>
      <c r="J159" s="801"/>
      <c r="K159" s="804" t="s">
        <v>2141</v>
      </c>
      <c r="L159" s="807">
        <f>SUM(L160:L162)</f>
        <v>0</v>
      </c>
      <c r="M159" s="807">
        <f t="shared" ref="M159:U159" si="75">SUM(M160:M162)</f>
        <v>0</v>
      </c>
      <c r="N159" s="807">
        <f t="shared" si="75"/>
        <v>0</v>
      </c>
      <c r="O159" s="807">
        <f t="shared" si="75"/>
        <v>0</v>
      </c>
      <c r="P159" s="807">
        <f t="shared" si="75"/>
        <v>0</v>
      </c>
      <c r="Q159" s="807">
        <f t="shared" si="75"/>
        <v>0</v>
      </c>
      <c r="R159" s="807">
        <f t="shared" si="75"/>
        <v>0</v>
      </c>
      <c r="S159" s="807">
        <f t="shared" si="75"/>
        <v>0</v>
      </c>
      <c r="T159" s="807">
        <f t="shared" si="75"/>
        <v>0</v>
      </c>
      <c r="U159" s="807">
        <f t="shared" si="75"/>
        <v>0</v>
      </c>
      <c r="V159" s="788"/>
      <c r="W159" s="807"/>
      <c r="X159" s="789"/>
      <c r="Y159" s="790"/>
    </row>
    <row r="160" spans="1:25" ht="22.5" customHeight="1" thickTop="1" thickBot="1" x14ac:dyDescent="0.3">
      <c r="A160" s="800">
        <v>1</v>
      </c>
      <c r="B160" s="801" t="s">
        <v>252</v>
      </c>
      <c r="C160" s="801" t="s">
        <v>252</v>
      </c>
      <c r="D160" s="801" t="s">
        <v>259</v>
      </c>
      <c r="E160" s="801" t="s">
        <v>262</v>
      </c>
      <c r="F160" s="801" t="s">
        <v>2128</v>
      </c>
      <c r="G160" s="801" t="s">
        <v>269</v>
      </c>
      <c r="H160" s="801" t="s">
        <v>252</v>
      </c>
      <c r="I160" s="801"/>
      <c r="J160" s="801"/>
      <c r="K160" s="804" t="s">
        <v>2142</v>
      </c>
      <c r="L160" s="807"/>
      <c r="M160" s="807"/>
      <c r="N160" s="807"/>
      <c r="O160" s="787">
        <f>+L160+M160-N160</f>
        <v>0</v>
      </c>
      <c r="P160" s="807"/>
      <c r="Q160" s="807"/>
      <c r="R160" s="807"/>
      <c r="S160" s="807"/>
      <c r="T160" s="807"/>
      <c r="U160" s="807"/>
      <c r="V160" s="788"/>
      <c r="W160" s="807"/>
      <c r="X160" s="789"/>
      <c r="Y160" s="790"/>
    </row>
    <row r="161" spans="1:25" ht="22.5" customHeight="1" thickTop="1" thickBot="1" x14ac:dyDescent="0.3">
      <c r="A161" s="800">
        <v>1</v>
      </c>
      <c r="B161" s="801" t="s">
        <v>252</v>
      </c>
      <c r="C161" s="801" t="s">
        <v>252</v>
      </c>
      <c r="D161" s="801" t="s">
        <v>259</v>
      </c>
      <c r="E161" s="801" t="s">
        <v>262</v>
      </c>
      <c r="F161" s="801" t="s">
        <v>2128</v>
      </c>
      <c r="G161" s="801" t="s">
        <v>269</v>
      </c>
      <c r="H161" s="801" t="s">
        <v>258</v>
      </c>
      <c r="I161" s="801"/>
      <c r="J161" s="801"/>
      <c r="K161" s="804" t="s">
        <v>2143</v>
      </c>
      <c r="L161" s="807"/>
      <c r="M161" s="807"/>
      <c r="N161" s="807"/>
      <c r="O161" s="787">
        <f>+L161+M161-N161</f>
        <v>0</v>
      </c>
      <c r="P161" s="807"/>
      <c r="Q161" s="807"/>
      <c r="R161" s="807"/>
      <c r="S161" s="807"/>
      <c r="T161" s="807"/>
      <c r="U161" s="807"/>
      <c r="V161" s="788"/>
      <c r="W161" s="807"/>
      <c r="X161" s="789"/>
      <c r="Y161" s="790"/>
    </row>
    <row r="162" spans="1:25" ht="22.5" customHeight="1" thickTop="1" thickBot="1" x14ac:dyDescent="0.3">
      <c r="A162" s="800">
        <v>1</v>
      </c>
      <c r="B162" s="801" t="s">
        <v>252</v>
      </c>
      <c r="C162" s="801" t="s">
        <v>252</v>
      </c>
      <c r="D162" s="801" t="s">
        <v>259</v>
      </c>
      <c r="E162" s="801" t="s">
        <v>262</v>
      </c>
      <c r="F162" s="801" t="s">
        <v>2128</v>
      </c>
      <c r="G162" s="801" t="s">
        <v>269</v>
      </c>
      <c r="H162" s="801" t="s">
        <v>2030</v>
      </c>
      <c r="I162" s="801"/>
      <c r="J162" s="801"/>
      <c r="K162" s="804" t="s">
        <v>2144</v>
      </c>
      <c r="L162" s="807"/>
      <c r="M162" s="807"/>
      <c r="N162" s="807"/>
      <c r="O162" s="787">
        <f>+L162+M162-N162</f>
        <v>0</v>
      </c>
      <c r="P162" s="807"/>
      <c r="Q162" s="807"/>
      <c r="R162" s="807"/>
      <c r="S162" s="807"/>
      <c r="T162" s="807"/>
      <c r="U162" s="807"/>
      <c r="V162" s="788"/>
      <c r="W162" s="807"/>
      <c r="X162" s="789"/>
      <c r="Y162" s="790"/>
    </row>
    <row r="163" spans="1:25" ht="22.5" customHeight="1" thickTop="1" thickBot="1" x14ac:dyDescent="0.3">
      <c r="A163" s="800">
        <v>1</v>
      </c>
      <c r="B163" s="801" t="s">
        <v>252</v>
      </c>
      <c r="C163" s="801" t="s">
        <v>252</v>
      </c>
      <c r="D163" s="801" t="s">
        <v>259</v>
      </c>
      <c r="E163" s="801" t="s">
        <v>262</v>
      </c>
      <c r="F163" s="801" t="s">
        <v>2128</v>
      </c>
      <c r="G163" s="801" t="s">
        <v>272</v>
      </c>
      <c r="H163" s="801"/>
      <c r="I163" s="801"/>
      <c r="J163" s="801"/>
      <c r="K163" s="804" t="s">
        <v>279</v>
      </c>
      <c r="L163" s="807">
        <f>SUM(L164:L166)</f>
        <v>0</v>
      </c>
      <c r="M163" s="807">
        <f t="shared" ref="M163:U163" si="76">SUM(M164:M166)</f>
        <v>0</v>
      </c>
      <c r="N163" s="807">
        <f t="shared" si="76"/>
        <v>0</v>
      </c>
      <c r="O163" s="807">
        <f t="shared" si="76"/>
        <v>0</v>
      </c>
      <c r="P163" s="807">
        <f t="shared" si="76"/>
        <v>0</v>
      </c>
      <c r="Q163" s="807">
        <f t="shared" si="76"/>
        <v>0</v>
      </c>
      <c r="R163" s="807">
        <f t="shared" si="76"/>
        <v>0</v>
      </c>
      <c r="S163" s="807">
        <f t="shared" si="76"/>
        <v>0</v>
      </c>
      <c r="T163" s="807">
        <f t="shared" si="76"/>
        <v>0</v>
      </c>
      <c r="U163" s="807">
        <f t="shared" si="76"/>
        <v>0</v>
      </c>
      <c r="V163" s="788"/>
      <c r="W163" s="807"/>
      <c r="X163" s="789"/>
      <c r="Y163" s="790"/>
    </row>
    <row r="164" spans="1:25" ht="22.5" customHeight="1" thickTop="1" thickBot="1" x14ac:dyDescent="0.3">
      <c r="A164" s="800">
        <v>1</v>
      </c>
      <c r="B164" s="801" t="s">
        <v>252</v>
      </c>
      <c r="C164" s="801" t="s">
        <v>252</v>
      </c>
      <c r="D164" s="801" t="s">
        <v>259</v>
      </c>
      <c r="E164" s="801" t="s">
        <v>262</v>
      </c>
      <c r="F164" s="801" t="s">
        <v>2128</v>
      </c>
      <c r="G164" s="801" t="s">
        <v>272</v>
      </c>
      <c r="H164" s="801" t="s">
        <v>252</v>
      </c>
      <c r="I164" s="801"/>
      <c r="J164" s="801"/>
      <c r="K164" s="804" t="s">
        <v>2145</v>
      </c>
      <c r="L164" s="807"/>
      <c r="M164" s="807"/>
      <c r="N164" s="807"/>
      <c r="O164" s="787">
        <f>+L164+M164-N164</f>
        <v>0</v>
      </c>
      <c r="P164" s="807"/>
      <c r="Q164" s="807"/>
      <c r="R164" s="807"/>
      <c r="S164" s="807"/>
      <c r="T164" s="807"/>
      <c r="U164" s="807"/>
      <c r="V164" s="788"/>
      <c r="W164" s="807"/>
      <c r="X164" s="789"/>
      <c r="Y164" s="790"/>
    </row>
    <row r="165" spans="1:25" ht="22.5" customHeight="1" thickTop="1" thickBot="1" x14ac:dyDescent="0.3">
      <c r="A165" s="800">
        <v>1</v>
      </c>
      <c r="B165" s="801" t="s">
        <v>252</v>
      </c>
      <c r="C165" s="801" t="s">
        <v>252</v>
      </c>
      <c r="D165" s="801" t="s">
        <v>259</v>
      </c>
      <c r="E165" s="801" t="s">
        <v>262</v>
      </c>
      <c r="F165" s="801" t="s">
        <v>2128</v>
      </c>
      <c r="G165" s="801" t="s">
        <v>272</v>
      </c>
      <c r="H165" s="801" t="s">
        <v>258</v>
      </c>
      <c r="I165" s="801"/>
      <c r="J165" s="801"/>
      <c r="K165" s="804" t="s">
        <v>2146</v>
      </c>
      <c r="L165" s="807"/>
      <c r="M165" s="807"/>
      <c r="N165" s="807"/>
      <c r="O165" s="787">
        <f>+L165+M165-N165</f>
        <v>0</v>
      </c>
      <c r="P165" s="807"/>
      <c r="Q165" s="807"/>
      <c r="R165" s="807"/>
      <c r="S165" s="807"/>
      <c r="T165" s="807"/>
      <c r="U165" s="807"/>
      <c r="V165" s="788"/>
      <c r="W165" s="807"/>
      <c r="X165" s="789"/>
      <c r="Y165" s="790"/>
    </row>
    <row r="166" spans="1:25" ht="22.5" customHeight="1" thickTop="1" thickBot="1" x14ac:dyDescent="0.3">
      <c r="A166" s="800">
        <v>1</v>
      </c>
      <c r="B166" s="801" t="s">
        <v>252</v>
      </c>
      <c r="C166" s="801" t="s">
        <v>252</v>
      </c>
      <c r="D166" s="801" t="s">
        <v>259</v>
      </c>
      <c r="E166" s="801" t="s">
        <v>262</v>
      </c>
      <c r="F166" s="801" t="s">
        <v>2128</v>
      </c>
      <c r="G166" s="801" t="s">
        <v>272</v>
      </c>
      <c r="H166" s="801" t="s">
        <v>2030</v>
      </c>
      <c r="I166" s="801"/>
      <c r="J166" s="801"/>
      <c r="K166" s="804" t="s">
        <v>2147</v>
      </c>
      <c r="L166" s="807"/>
      <c r="M166" s="807"/>
      <c r="N166" s="807"/>
      <c r="O166" s="787">
        <f>+L166+M166-N166</f>
        <v>0</v>
      </c>
      <c r="P166" s="807"/>
      <c r="Q166" s="807"/>
      <c r="R166" s="807"/>
      <c r="S166" s="807"/>
      <c r="T166" s="807"/>
      <c r="U166" s="807"/>
      <c r="V166" s="788"/>
      <c r="W166" s="807"/>
      <c r="X166" s="789"/>
      <c r="Y166" s="790"/>
    </row>
    <row r="167" spans="1:25" ht="22.5" customHeight="1" thickTop="1" thickBot="1" x14ac:dyDescent="0.3">
      <c r="A167" s="800">
        <v>1</v>
      </c>
      <c r="B167" s="801" t="s">
        <v>252</v>
      </c>
      <c r="C167" s="801" t="s">
        <v>252</v>
      </c>
      <c r="D167" s="801" t="s">
        <v>259</v>
      </c>
      <c r="E167" s="801" t="s">
        <v>262</v>
      </c>
      <c r="F167" s="801" t="s">
        <v>2128</v>
      </c>
      <c r="G167" s="801" t="s">
        <v>262</v>
      </c>
      <c r="H167" s="801"/>
      <c r="I167" s="801"/>
      <c r="J167" s="801"/>
      <c r="K167" s="804" t="s">
        <v>2148</v>
      </c>
      <c r="L167" s="807">
        <f>SUM(L168:L170)</f>
        <v>0</v>
      </c>
      <c r="M167" s="807">
        <f t="shared" ref="M167:U167" si="77">SUM(M168:M170)</f>
        <v>0</v>
      </c>
      <c r="N167" s="807">
        <f t="shared" si="77"/>
        <v>0</v>
      </c>
      <c r="O167" s="807">
        <f t="shared" si="77"/>
        <v>0</v>
      </c>
      <c r="P167" s="807">
        <f t="shared" si="77"/>
        <v>0</v>
      </c>
      <c r="Q167" s="807">
        <f t="shared" si="77"/>
        <v>0</v>
      </c>
      <c r="R167" s="807">
        <f t="shared" si="77"/>
        <v>0</v>
      </c>
      <c r="S167" s="807">
        <f t="shared" si="77"/>
        <v>0</v>
      </c>
      <c r="T167" s="807">
        <f t="shared" si="77"/>
        <v>0</v>
      </c>
      <c r="U167" s="807">
        <f t="shared" si="77"/>
        <v>0</v>
      </c>
      <c r="V167" s="788"/>
      <c r="W167" s="807"/>
      <c r="X167" s="789"/>
      <c r="Y167" s="790"/>
    </row>
    <row r="168" spans="1:25" ht="22.5" customHeight="1" thickTop="1" thickBot="1" x14ac:dyDescent="0.3">
      <c r="A168" s="800">
        <v>1</v>
      </c>
      <c r="B168" s="801" t="s">
        <v>252</v>
      </c>
      <c r="C168" s="801" t="s">
        <v>252</v>
      </c>
      <c r="D168" s="801" t="s">
        <v>259</v>
      </c>
      <c r="E168" s="801" t="s">
        <v>262</v>
      </c>
      <c r="F168" s="801" t="s">
        <v>2128</v>
      </c>
      <c r="G168" s="801" t="s">
        <v>262</v>
      </c>
      <c r="H168" s="801" t="s">
        <v>252</v>
      </c>
      <c r="I168" s="801"/>
      <c r="J168" s="801"/>
      <c r="K168" s="804" t="s">
        <v>2149</v>
      </c>
      <c r="L168" s="807"/>
      <c r="M168" s="807"/>
      <c r="N168" s="807"/>
      <c r="O168" s="787">
        <f>+L168+M168-N168</f>
        <v>0</v>
      </c>
      <c r="P168" s="807"/>
      <c r="Q168" s="807"/>
      <c r="R168" s="807"/>
      <c r="S168" s="807"/>
      <c r="T168" s="807"/>
      <c r="U168" s="807"/>
      <c r="V168" s="788"/>
      <c r="W168" s="807"/>
      <c r="X168" s="789"/>
      <c r="Y168" s="790"/>
    </row>
    <row r="169" spans="1:25" ht="22.5" customHeight="1" thickTop="1" thickBot="1" x14ac:dyDescent="0.3">
      <c r="A169" s="800">
        <v>1</v>
      </c>
      <c r="B169" s="801" t="s">
        <v>252</v>
      </c>
      <c r="C169" s="801" t="s">
        <v>252</v>
      </c>
      <c r="D169" s="801" t="s">
        <v>259</v>
      </c>
      <c r="E169" s="801" t="s">
        <v>262</v>
      </c>
      <c r="F169" s="801" t="s">
        <v>2128</v>
      </c>
      <c r="G169" s="801" t="s">
        <v>262</v>
      </c>
      <c r="H169" s="801" t="s">
        <v>258</v>
      </c>
      <c r="I169" s="801"/>
      <c r="J169" s="801"/>
      <c r="K169" s="804" t="s">
        <v>2150</v>
      </c>
      <c r="L169" s="807"/>
      <c r="M169" s="807"/>
      <c r="N169" s="807"/>
      <c r="O169" s="787">
        <f>+L169+M169-N169</f>
        <v>0</v>
      </c>
      <c r="P169" s="807"/>
      <c r="Q169" s="807"/>
      <c r="R169" s="807"/>
      <c r="S169" s="807"/>
      <c r="T169" s="807"/>
      <c r="U169" s="807"/>
      <c r="V169" s="788"/>
      <c r="W169" s="807"/>
      <c r="X169" s="789"/>
      <c r="Y169" s="790"/>
    </row>
    <row r="170" spans="1:25" ht="22.5" customHeight="1" thickTop="1" thickBot="1" x14ac:dyDescent="0.3">
      <c r="A170" s="800">
        <v>1</v>
      </c>
      <c r="B170" s="801" t="s">
        <v>252</v>
      </c>
      <c r="C170" s="801" t="s">
        <v>252</v>
      </c>
      <c r="D170" s="801" t="s">
        <v>259</v>
      </c>
      <c r="E170" s="801" t="s">
        <v>262</v>
      </c>
      <c r="F170" s="801" t="s">
        <v>2128</v>
      </c>
      <c r="G170" s="801" t="s">
        <v>262</v>
      </c>
      <c r="H170" s="801" t="s">
        <v>2030</v>
      </c>
      <c r="I170" s="801"/>
      <c r="J170" s="801"/>
      <c r="K170" s="804" t="s">
        <v>2151</v>
      </c>
      <c r="L170" s="807"/>
      <c r="M170" s="807"/>
      <c r="N170" s="807"/>
      <c r="O170" s="787">
        <f>+L170+M170-N170</f>
        <v>0</v>
      </c>
      <c r="P170" s="807"/>
      <c r="Q170" s="807"/>
      <c r="R170" s="807"/>
      <c r="S170" s="807"/>
      <c r="T170" s="807"/>
      <c r="U170" s="807"/>
      <c r="V170" s="788"/>
      <c r="W170" s="807"/>
      <c r="X170" s="789"/>
      <c r="Y170" s="790"/>
    </row>
    <row r="171" spans="1:25" ht="22.5" customHeight="1" thickTop="1" thickBot="1" x14ac:dyDescent="0.3">
      <c r="A171" s="800">
        <v>1</v>
      </c>
      <c r="B171" s="801" t="s">
        <v>252</v>
      </c>
      <c r="C171" s="801" t="s">
        <v>252</v>
      </c>
      <c r="D171" s="801" t="s">
        <v>259</v>
      </c>
      <c r="E171" s="801" t="s">
        <v>262</v>
      </c>
      <c r="F171" s="801" t="s">
        <v>2128</v>
      </c>
      <c r="G171" s="801" t="s">
        <v>280</v>
      </c>
      <c r="H171" s="801"/>
      <c r="I171" s="801"/>
      <c r="J171" s="801"/>
      <c r="K171" s="804" t="s">
        <v>2152</v>
      </c>
      <c r="L171" s="807">
        <f>SUM(L172:L174)</f>
        <v>0</v>
      </c>
      <c r="M171" s="807">
        <f t="shared" ref="M171:U171" si="78">SUM(M172:M174)</f>
        <v>0</v>
      </c>
      <c r="N171" s="807">
        <f t="shared" si="78"/>
        <v>0</v>
      </c>
      <c r="O171" s="807">
        <f t="shared" si="78"/>
        <v>0</v>
      </c>
      <c r="P171" s="807">
        <f t="shared" si="78"/>
        <v>0</v>
      </c>
      <c r="Q171" s="807">
        <f t="shared" si="78"/>
        <v>0</v>
      </c>
      <c r="R171" s="807">
        <f t="shared" si="78"/>
        <v>0</v>
      </c>
      <c r="S171" s="807">
        <f t="shared" si="78"/>
        <v>0</v>
      </c>
      <c r="T171" s="807">
        <f t="shared" si="78"/>
        <v>0</v>
      </c>
      <c r="U171" s="807">
        <f t="shared" si="78"/>
        <v>0</v>
      </c>
      <c r="V171" s="788"/>
      <c r="W171" s="807"/>
      <c r="X171" s="789"/>
      <c r="Y171" s="790"/>
    </row>
    <row r="172" spans="1:25" ht="22.5" customHeight="1" thickTop="1" thickBot="1" x14ac:dyDescent="0.3">
      <c r="A172" s="800">
        <v>1</v>
      </c>
      <c r="B172" s="801" t="s">
        <v>252</v>
      </c>
      <c r="C172" s="801" t="s">
        <v>252</v>
      </c>
      <c r="D172" s="801" t="s">
        <v>259</v>
      </c>
      <c r="E172" s="801" t="s">
        <v>262</v>
      </c>
      <c r="F172" s="801" t="s">
        <v>2128</v>
      </c>
      <c r="G172" s="801" t="s">
        <v>280</v>
      </c>
      <c r="H172" s="801" t="s">
        <v>252</v>
      </c>
      <c r="I172" s="801"/>
      <c r="J172" s="801"/>
      <c r="K172" s="804" t="s">
        <v>2174</v>
      </c>
      <c r="L172" s="807"/>
      <c r="M172" s="807"/>
      <c r="N172" s="807"/>
      <c r="O172" s="787">
        <f>+L172+M172-N172</f>
        <v>0</v>
      </c>
      <c r="P172" s="807"/>
      <c r="Q172" s="807"/>
      <c r="R172" s="807"/>
      <c r="S172" s="807"/>
      <c r="T172" s="807"/>
      <c r="U172" s="807"/>
      <c r="V172" s="788"/>
      <c r="W172" s="807"/>
      <c r="X172" s="789"/>
      <c r="Y172" s="790"/>
    </row>
    <row r="173" spans="1:25" ht="22.5" customHeight="1" thickTop="1" thickBot="1" x14ac:dyDescent="0.3">
      <c r="A173" s="800">
        <v>1</v>
      </c>
      <c r="B173" s="801" t="s">
        <v>252</v>
      </c>
      <c r="C173" s="801" t="s">
        <v>252</v>
      </c>
      <c r="D173" s="801" t="s">
        <v>259</v>
      </c>
      <c r="E173" s="801" t="s">
        <v>262</v>
      </c>
      <c r="F173" s="801" t="s">
        <v>2128</v>
      </c>
      <c r="G173" s="801" t="s">
        <v>280</v>
      </c>
      <c r="H173" s="801" t="s">
        <v>258</v>
      </c>
      <c r="I173" s="801"/>
      <c r="J173" s="801"/>
      <c r="K173" s="804" t="s">
        <v>2154</v>
      </c>
      <c r="L173" s="807"/>
      <c r="M173" s="807"/>
      <c r="N173" s="807"/>
      <c r="O173" s="787">
        <f>+L173+M173-N173</f>
        <v>0</v>
      </c>
      <c r="P173" s="807"/>
      <c r="Q173" s="807"/>
      <c r="R173" s="807"/>
      <c r="S173" s="807"/>
      <c r="T173" s="807"/>
      <c r="U173" s="807"/>
      <c r="V173" s="788"/>
      <c r="W173" s="807"/>
      <c r="X173" s="789"/>
      <c r="Y173" s="790"/>
    </row>
    <row r="174" spans="1:25" ht="22.5" customHeight="1" thickTop="1" thickBot="1" x14ac:dyDescent="0.3">
      <c r="A174" s="800">
        <v>1</v>
      </c>
      <c r="B174" s="801" t="s">
        <v>252</v>
      </c>
      <c r="C174" s="801" t="s">
        <v>252</v>
      </c>
      <c r="D174" s="801" t="s">
        <v>259</v>
      </c>
      <c r="E174" s="801" t="s">
        <v>262</v>
      </c>
      <c r="F174" s="801" t="s">
        <v>2128</v>
      </c>
      <c r="G174" s="801" t="s">
        <v>280</v>
      </c>
      <c r="H174" s="801" t="s">
        <v>2030</v>
      </c>
      <c r="I174" s="801"/>
      <c r="J174" s="801"/>
      <c r="K174" s="804" t="s">
        <v>2155</v>
      </c>
      <c r="L174" s="807"/>
      <c r="M174" s="807"/>
      <c r="N174" s="807"/>
      <c r="O174" s="787">
        <f>+L174+M174-N174</f>
        <v>0</v>
      </c>
      <c r="P174" s="807"/>
      <c r="Q174" s="807"/>
      <c r="R174" s="807"/>
      <c r="S174" s="807"/>
      <c r="T174" s="807"/>
      <c r="U174" s="807"/>
      <c r="V174" s="788"/>
      <c r="W174" s="807"/>
      <c r="X174" s="789"/>
      <c r="Y174" s="790"/>
    </row>
    <row r="175" spans="1:25" ht="22.5" customHeight="1" thickTop="1" thickBot="1" x14ac:dyDescent="0.3">
      <c r="A175" s="800">
        <v>1</v>
      </c>
      <c r="B175" s="801" t="s">
        <v>252</v>
      </c>
      <c r="C175" s="801" t="s">
        <v>252</v>
      </c>
      <c r="D175" s="801" t="s">
        <v>259</v>
      </c>
      <c r="E175" s="801" t="s">
        <v>262</v>
      </c>
      <c r="F175" s="801" t="s">
        <v>2128</v>
      </c>
      <c r="G175" s="801" t="s">
        <v>281</v>
      </c>
      <c r="H175" s="801"/>
      <c r="I175" s="801"/>
      <c r="J175" s="801"/>
      <c r="K175" s="804" t="s">
        <v>2156</v>
      </c>
      <c r="L175" s="807">
        <f>SUM(L176:L178)</f>
        <v>0</v>
      </c>
      <c r="M175" s="807">
        <f t="shared" ref="M175:U175" si="79">SUM(M176:M178)</f>
        <v>0</v>
      </c>
      <c r="N175" s="807">
        <f t="shared" si="79"/>
        <v>0</v>
      </c>
      <c r="O175" s="807">
        <f t="shared" si="79"/>
        <v>0</v>
      </c>
      <c r="P175" s="807">
        <f t="shared" si="79"/>
        <v>0</v>
      </c>
      <c r="Q175" s="807">
        <f t="shared" si="79"/>
        <v>0</v>
      </c>
      <c r="R175" s="807">
        <f t="shared" si="79"/>
        <v>0</v>
      </c>
      <c r="S175" s="807">
        <f t="shared" si="79"/>
        <v>0</v>
      </c>
      <c r="T175" s="807">
        <f t="shared" si="79"/>
        <v>0</v>
      </c>
      <c r="U175" s="807">
        <f t="shared" si="79"/>
        <v>0</v>
      </c>
      <c r="V175" s="788"/>
      <c r="W175" s="807"/>
      <c r="X175" s="789"/>
      <c r="Y175" s="790"/>
    </row>
    <row r="176" spans="1:25" ht="22.5" customHeight="1" thickTop="1" thickBot="1" x14ac:dyDescent="0.3">
      <c r="A176" s="800">
        <v>1</v>
      </c>
      <c r="B176" s="801" t="s">
        <v>252</v>
      </c>
      <c r="C176" s="801" t="s">
        <v>252</v>
      </c>
      <c r="D176" s="801" t="s">
        <v>259</v>
      </c>
      <c r="E176" s="801" t="s">
        <v>262</v>
      </c>
      <c r="F176" s="801" t="s">
        <v>2128</v>
      </c>
      <c r="G176" s="801" t="s">
        <v>281</v>
      </c>
      <c r="H176" s="801" t="s">
        <v>252</v>
      </c>
      <c r="I176" s="801"/>
      <c r="J176" s="801"/>
      <c r="K176" s="804" t="s">
        <v>2158</v>
      </c>
      <c r="L176" s="807"/>
      <c r="M176" s="807"/>
      <c r="N176" s="807"/>
      <c r="O176" s="787">
        <f>+L176+M176-N176</f>
        <v>0</v>
      </c>
      <c r="P176" s="807"/>
      <c r="Q176" s="807"/>
      <c r="R176" s="807"/>
      <c r="S176" s="807"/>
      <c r="T176" s="807"/>
      <c r="U176" s="807"/>
      <c r="V176" s="788"/>
      <c r="W176" s="807"/>
      <c r="X176" s="789"/>
      <c r="Y176" s="790"/>
    </row>
    <row r="177" spans="1:25" ht="22.5" customHeight="1" thickTop="1" thickBot="1" x14ac:dyDescent="0.3">
      <c r="A177" s="800">
        <v>1</v>
      </c>
      <c r="B177" s="801" t="s">
        <v>252</v>
      </c>
      <c r="C177" s="801" t="s">
        <v>252</v>
      </c>
      <c r="D177" s="801" t="s">
        <v>259</v>
      </c>
      <c r="E177" s="801" t="s">
        <v>262</v>
      </c>
      <c r="F177" s="801" t="s">
        <v>2128</v>
      </c>
      <c r="G177" s="801" t="s">
        <v>281</v>
      </c>
      <c r="H177" s="801" t="s">
        <v>258</v>
      </c>
      <c r="I177" s="801"/>
      <c r="J177" s="801"/>
      <c r="K177" s="804" t="s">
        <v>2157</v>
      </c>
      <c r="L177" s="807"/>
      <c r="M177" s="807"/>
      <c r="N177" s="807"/>
      <c r="O177" s="787">
        <f>+L177+M177-N177</f>
        <v>0</v>
      </c>
      <c r="P177" s="807"/>
      <c r="Q177" s="807"/>
      <c r="R177" s="807"/>
      <c r="S177" s="807"/>
      <c r="T177" s="807"/>
      <c r="U177" s="807"/>
      <c r="V177" s="788"/>
      <c r="W177" s="807"/>
      <c r="X177" s="789"/>
      <c r="Y177" s="790"/>
    </row>
    <row r="178" spans="1:25" ht="22.5" customHeight="1" thickTop="1" thickBot="1" x14ac:dyDescent="0.3">
      <c r="A178" s="800">
        <v>1</v>
      </c>
      <c r="B178" s="801" t="s">
        <v>252</v>
      </c>
      <c r="C178" s="801" t="s">
        <v>252</v>
      </c>
      <c r="D178" s="801" t="s">
        <v>259</v>
      </c>
      <c r="E178" s="801" t="s">
        <v>262</v>
      </c>
      <c r="F178" s="801" t="s">
        <v>2128</v>
      </c>
      <c r="G178" s="801" t="s">
        <v>281</v>
      </c>
      <c r="H178" s="801" t="s">
        <v>2030</v>
      </c>
      <c r="I178" s="801"/>
      <c r="J178" s="801"/>
      <c r="K178" s="804" t="s">
        <v>2159</v>
      </c>
      <c r="L178" s="807"/>
      <c r="M178" s="807"/>
      <c r="N178" s="807"/>
      <c r="O178" s="787">
        <f>+L178+M178-N178</f>
        <v>0</v>
      </c>
      <c r="P178" s="807"/>
      <c r="Q178" s="807"/>
      <c r="R178" s="807"/>
      <c r="S178" s="807"/>
      <c r="T178" s="807"/>
      <c r="U178" s="807"/>
      <c r="V178" s="788"/>
      <c r="W178" s="807"/>
      <c r="X178" s="789"/>
      <c r="Y178" s="790"/>
    </row>
    <row r="179" spans="1:25" ht="22.5" customHeight="1" thickTop="1" thickBot="1" x14ac:dyDescent="0.3">
      <c r="A179" s="800">
        <v>1</v>
      </c>
      <c r="B179" s="801" t="s">
        <v>252</v>
      </c>
      <c r="C179" s="801" t="s">
        <v>252</v>
      </c>
      <c r="D179" s="801" t="s">
        <v>259</v>
      </c>
      <c r="E179" s="801" t="s">
        <v>262</v>
      </c>
      <c r="F179" s="801" t="s">
        <v>2128</v>
      </c>
      <c r="G179" s="801" t="s">
        <v>282</v>
      </c>
      <c r="H179" s="801"/>
      <c r="I179" s="801"/>
      <c r="J179" s="801"/>
      <c r="K179" s="804" t="s">
        <v>2160</v>
      </c>
      <c r="L179" s="807">
        <f>SUM(L180:L182)</f>
        <v>0</v>
      </c>
      <c r="M179" s="807">
        <f t="shared" ref="M179:U179" si="80">SUM(M180:M182)</f>
        <v>0</v>
      </c>
      <c r="N179" s="807">
        <f t="shared" si="80"/>
        <v>0</v>
      </c>
      <c r="O179" s="807">
        <f t="shared" si="80"/>
        <v>0</v>
      </c>
      <c r="P179" s="807">
        <f t="shared" si="80"/>
        <v>0</v>
      </c>
      <c r="Q179" s="807">
        <f t="shared" si="80"/>
        <v>0</v>
      </c>
      <c r="R179" s="807">
        <f t="shared" si="80"/>
        <v>0</v>
      </c>
      <c r="S179" s="807">
        <f t="shared" si="80"/>
        <v>0</v>
      </c>
      <c r="T179" s="807">
        <f t="shared" si="80"/>
        <v>0</v>
      </c>
      <c r="U179" s="807">
        <f t="shared" si="80"/>
        <v>0</v>
      </c>
      <c r="V179" s="788"/>
      <c r="W179" s="807"/>
      <c r="X179" s="789"/>
      <c r="Y179" s="790"/>
    </row>
    <row r="180" spans="1:25" ht="22.5" customHeight="1" thickTop="1" thickBot="1" x14ac:dyDescent="0.3">
      <c r="A180" s="800">
        <v>1</v>
      </c>
      <c r="B180" s="801" t="s">
        <v>252</v>
      </c>
      <c r="C180" s="801" t="s">
        <v>252</v>
      </c>
      <c r="D180" s="801" t="s">
        <v>259</v>
      </c>
      <c r="E180" s="801" t="s">
        <v>262</v>
      </c>
      <c r="F180" s="801" t="s">
        <v>2128</v>
      </c>
      <c r="G180" s="801" t="s">
        <v>282</v>
      </c>
      <c r="H180" s="801" t="s">
        <v>252</v>
      </c>
      <c r="I180" s="801"/>
      <c r="J180" s="801"/>
      <c r="K180" s="804" t="s">
        <v>2161</v>
      </c>
      <c r="L180" s="807"/>
      <c r="M180" s="807"/>
      <c r="N180" s="807"/>
      <c r="O180" s="787">
        <f>+L180+M180-N180</f>
        <v>0</v>
      </c>
      <c r="P180" s="807"/>
      <c r="Q180" s="807"/>
      <c r="R180" s="807"/>
      <c r="S180" s="807"/>
      <c r="T180" s="807"/>
      <c r="U180" s="807"/>
      <c r="V180" s="788"/>
      <c r="W180" s="807"/>
      <c r="X180" s="789"/>
      <c r="Y180" s="790"/>
    </row>
    <row r="181" spans="1:25" ht="22.5" customHeight="1" thickTop="1" thickBot="1" x14ac:dyDescent="0.3">
      <c r="A181" s="800">
        <v>1</v>
      </c>
      <c r="B181" s="801" t="s">
        <v>252</v>
      </c>
      <c r="C181" s="801" t="s">
        <v>252</v>
      </c>
      <c r="D181" s="801" t="s">
        <v>259</v>
      </c>
      <c r="E181" s="801" t="s">
        <v>262</v>
      </c>
      <c r="F181" s="801" t="s">
        <v>2128</v>
      </c>
      <c r="G181" s="801" t="s">
        <v>282</v>
      </c>
      <c r="H181" s="801" t="s">
        <v>258</v>
      </c>
      <c r="I181" s="801"/>
      <c r="J181" s="801"/>
      <c r="K181" s="804" t="s">
        <v>2162</v>
      </c>
      <c r="L181" s="807"/>
      <c r="M181" s="807"/>
      <c r="N181" s="807"/>
      <c r="O181" s="787">
        <f>+L181+M181-N181</f>
        <v>0</v>
      </c>
      <c r="P181" s="807"/>
      <c r="Q181" s="807"/>
      <c r="R181" s="807"/>
      <c r="S181" s="807"/>
      <c r="T181" s="807"/>
      <c r="U181" s="807"/>
      <c r="V181" s="788"/>
      <c r="W181" s="807"/>
      <c r="X181" s="789"/>
      <c r="Y181" s="790"/>
    </row>
    <row r="182" spans="1:25" ht="22.5" customHeight="1" thickTop="1" thickBot="1" x14ac:dyDescent="0.3">
      <c r="A182" s="800">
        <v>1</v>
      </c>
      <c r="B182" s="801" t="s">
        <v>252</v>
      </c>
      <c r="C182" s="801" t="s">
        <v>252</v>
      </c>
      <c r="D182" s="801" t="s">
        <v>259</v>
      </c>
      <c r="E182" s="801" t="s">
        <v>262</v>
      </c>
      <c r="F182" s="801" t="s">
        <v>2128</v>
      </c>
      <c r="G182" s="801" t="s">
        <v>282</v>
      </c>
      <c r="H182" s="801" t="s">
        <v>2030</v>
      </c>
      <c r="I182" s="801"/>
      <c r="J182" s="801"/>
      <c r="K182" s="804" t="s">
        <v>2175</v>
      </c>
      <c r="L182" s="807"/>
      <c r="M182" s="807"/>
      <c r="N182" s="807"/>
      <c r="O182" s="787">
        <f>+L182+M182-N182</f>
        <v>0</v>
      </c>
      <c r="P182" s="807"/>
      <c r="Q182" s="807"/>
      <c r="R182" s="807"/>
      <c r="S182" s="807"/>
      <c r="T182" s="807"/>
      <c r="U182" s="807"/>
      <c r="V182" s="788"/>
      <c r="W182" s="807"/>
      <c r="X182" s="789"/>
      <c r="Y182" s="790"/>
    </row>
    <row r="183" spans="1:25" ht="22.5" customHeight="1" thickTop="1" thickBot="1" x14ac:dyDescent="0.3">
      <c r="A183" s="800">
        <v>1</v>
      </c>
      <c r="B183" s="801" t="s">
        <v>252</v>
      </c>
      <c r="C183" s="801" t="s">
        <v>252</v>
      </c>
      <c r="D183" s="801" t="s">
        <v>259</v>
      </c>
      <c r="E183" s="801" t="s">
        <v>262</v>
      </c>
      <c r="F183" s="801" t="s">
        <v>2128</v>
      </c>
      <c r="G183" s="801" t="s">
        <v>283</v>
      </c>
      <c r="H183" s="801"/>
      <c r="I183" s="801"/>
      <c r="J183" s="801"/>
      <c r="K183" s="804" t="s">
        <v>2164</v>
      </c>
      <c r="L183" s="807">
        <f>SUM(L184:L186)</f>
        <v>0</v>
      </c>
      <c r="M183" s="807">
        <f t="shared" ref="M183:U183" si="81">SUM(M184:M186)</f>
        <v>0</v>
      </c>
      <c r="N183" s="807">
        <f t="shared" si="81"/>
        <v>0</v>
      </c>
      <c r="O183" s="807">
        <f t="shared" si="81"/>
        <v>0</v>
      </c>
      <c r="P183" s="807">
        <f t="shared" si="81"/>
        <v>0</v>
      </c>
      <c r="Q183" s="807">
        <f t="shared" si="81"/>
        <v>0</v>
      </c>
      <c r="R183" s="807">
        <f t="shared" si="81"/>
        <v>0</v>
      </c>
      <c r="S183" s="807">
        <f t="shared" si="81"/>
        <v>0</v>
      </c>
      <c r="T183" s="807">
        <f t="shared" si="81"/>
        <v>0</v>
      </c>
      <c r="U183" s="807">
        <f t="shared" si="81"/>
        <v>0</v>
      </c>
      <c r="V183" s="788"/>
      <c r="W183" s="807"/>
      <c r="X183" s="789"/>
      <c r="Y183" s="790"/>
    </row>
    <row r="184" spans="1:25" ht="22.5" customHeight="1" thickTop="1" thickBot="1" x14ac:dyDescent="0.3">
      <c r="A184" s="800">
        <v>1</v>
      </c>
      <c r="B184" s="801" t="s">
        <v>252</v>
      </c>
      <c r="C184" s="801" t="s">
        <v>252</v>
      </c>
      <c r="D184" s="801" t="s">
        <v>259</v>
      </c>
      <c r="E184" s="801" t="s">
        <v>262</v>
      </c>
      <c r="F184" s="801" t="s">
        <v>2128</v>
      </c>
      <c r="G184" s="801" t="s">
        <v>283</v>
      </c>
      <c r="H184" s="801" t="s">
        <v>252</v>
      </c>
      <c r="I184" s="801"/>
      <c r="J184" s="801"/>
      <c r="K184" s="804" t="s">
        <v>2165</v>
      </c>
      <c r="L184" s="807"/>
      <c r="M184" s="807"/>
      <c r="N184" s="807"/>
      <c r="O184" s="787">
        <f>+L184+M184-N184</f>
        <v>0</v>
      </c>
      <c r="P184" s="807"/>
      <c r="Q184" s="807"/>
      <c r="R184" s="807"/>
      <c r="S184" s="807"/>
      <c r="T184" s="807"/>
      <c r="U184" s="807"/>
      <c r="V184" s="788"/>
      <c r="W184" s="807"/>
      <c r="X184" s="789"/>
      <c r="Y184" s="790"/>
    </row>
    <row r="185" spans="1:25" ht="22.5" customHeight="1" thickTop="1" thickBot="1" x14ac:dyDescent="0.3">
      <c r="A185" s="800">
        <v>1</v>
      </c>
      <c r="B185" s="801" t="s">
        <v>252</v>
      </c>
      <c r="C185" s="801" t="s">
        <v>252</v>
      </c>
      <c r="D185" s="801" t="s">
        <v>259</v>
      </c>
      <c r="E185" s="801" t="s">
        <v>262</v>
      </c>
      <c r="F185" s="801" t="s">
        <v>2128</v>
      </c>
      <c r="G185" s="801" t="s">
        <v>283</v>
      </c>
      <c r="H185" s="801" t="s">
        <v>258</v>
      </c>
      <c r="I185" s="801"/>
      <c r="J185" s="801"/>
      <c r="K185" s="804" t="s">
        <v>2166</v>
      </c>
      <c r="L185" s="807"/>
      <c r="M185" s="807"/>
      <c r="N185" s="807"/>
      <c r="O185" s="787">
        <f>+L185+M185-N185</f>
        <v>0</v>
      </c>
      <c r="P185" s="807"/>
      <c r="Q185" s="807"/>
      <c r="R185" s="807"/>
      <c r="S185" s="807"/>
      <c r="T185" s="807"/>
      <c r="U185" s="807"/>
      <c r="V185" s="788"/>
      <c r="W185" s="807"/>
      <c r="X185" s="789"/>
      <c r="Y185" s="790"/>
    </row>
    <row r="186" spans="1:25" ht="22.5" customHeight="1" thickTop="1" thickBot="1" x14ac:dyDescent="0.3">
      <c r="A186" s="800">
        <v>1</v>
      </c>
      <c r="B186" s="801" t="s">
        <v>252</v>
      </c>
      <c r="C186" s="801" t="s">
        <v>252</v>
      </c>
      <c r="D186" s="801" t="s">
        <v>259</v>
      </c>
      <c r="E186" s="801" t="s">
        <v>262</v>
      </c>
      <c r="F186" s="801" t="s">
        <v>2128</v>
      </c>
      <c r="G186" s="801" t="s">
        <v>283</v>
      </c>
      <c r="H186" s="801" t="s">
        <v>2030</v>
      </c>
      <c r="I186" s="801"/>
      <c r="J186" s="801"/>
      <c r="K186" s="804" t="s">
        <v>2167</v>
      </c>
      <c r="L186" s="807"/>
      <c r="M186" s="807"/>
      <c r="N186" s="807"/>
      <c r="O186" s="787">
        <f>+L186+M186-N186</f>
        <v>0</v>
      </c>
      <c r="P186" s="807"/>
      <c r="Q186" s="807"/>
      <c r="R186" s="807"/>
      <c r="S186" s="807"/>
      <c r="T186" s="807"/>
      <c r="U186" s="807"/>
      <c r="V186" s="788"/>
      <c r="W186" s="807"/>
      <c r="X186" s="789"/>
      <c r="Y186" s="790"/>
    </row>
    <row r="187" spans="1:25" ht="22.5" customHeight="1" thickTop="1" thickBot="1" x14ac:dyDescent="0.3">
      <c r="A187" s="800">
        <v>1</v>
      </c>
      <c r="B187" s="801" t="s">
        <v>252</v>
      </c>
      <c r="C187" s="801" t="s">
        <v>252</v>
      </c>
      <c r="D187" s="801" t="s">
        <v>259</v>
      </c>
      <c r="E187" s="801" t="s">
        <v>280</v>
      </c>
      <c r="F187" s="801"/>
      <c r="G187" s="801"/>
      <c r="H187" s="801"/>
      <c r="I187" s="801"/>
      <c r="J187" s="801"/>
      <c r="K187" s="804" t="s">
        <v>285</v>
      </c>
      <c r="L187" s="807">
        <f>+L188+L199+L205+L219+L223</f>
        <v>8605170183</v>
      </c>
      <c r="M187" s="807">
        <f t="shared" ref="M187:U187" si="82">+M188+M199+M205+M219+M223</f>
        <v>2345678900</v>
      </c>
      <c r="N187" s="807">
        <f t="shared" si="82"/>
        <v>0</v>
      </c>
      <c r="O187" s="807">
        <f t="shared" si="82"/>
        <v>10950849083</v>
      </c>
      <c r="P187" s="807">
        <f t="shared" si="82"/>
        <v>1279689548.9949999</v>
      </c>
      <c r="Q187" s="807">
        <f t="shared" si="82"/>
        <v>9671159534.0049992</v>
      </c>
      <c r="R187" s="807">
        <f t="shared" si="82"/>
        <v>0</v>
      </c>
      <c r="S187" s="807">
        <f t="shared" si="82"/>
        <v>0</v>
      </c>
      <c r="T187" s="807">
        <f t="shared" si="82"/>
        <v>10950849083</v>
      </c>
      <c r="U187" s="807">
        <f t="shared" si="82"/>
        <v>11803876589</v>
      </c>
      <c r="V187" s="788">
        <f>U187/T187</f>
        <v>1.0778960151431758</v>
      </c>
      <c r="W187" s="807"/>
      <c r="X187" s="789"/>
      <c r="Y187" s="790"/>
    </row>
    <row r="188" spans="1:25" ht="22.5" customHeight="1" thickTop="1" thickBot="1" x14ac:dyDescent="0.3">
      <c r="A188" s="800">
        <v>1</v>
      </c>
      <c r="B188" s="801" t="s">
        <v>252</v>
      </c>
      <c r="C188" s="801" t="s">
        <v>252</v>
      </c>
      <c r="D188" s="801" t="s">
        <v>259</v>
      </c>
      <c r="E188" s="801" t="s">
        <v>280</v>
      </c>
      <c r="F188" s="801" t="s">
        <v>2176</v>
      </c>
      <c r="G188" s="801"/>
      <c r="H188" s="801"/>
      <c r="I188" s="801"/>
      <c r="J188" s="801"/>
      <c r="K188" s="804" t="s">
        <v>2177</v>
      </c>
      <c r="L188" s="787">
        <f>+L189+L194</f>
        <v>8605170183</v>
      </c>
      <c r="M188" s="787">
        <f t="shared" ref="M188:U188" si="83">+M189+M194</f>
        <v>2345678900</v>
      </c>
      <c r="N188" s="787">
        <f t="shared" si="83"/>
        <v>0</v>
      </c>
      <c r="O188" s="787">
        <f t="shared" si="83"/>
        <v>10950849083</v>
      </c>
      <c r="P188" s="787">
        <f t="shared" si="83"/>
        <v>1279689548.9949999</v>
      </c>
      <c r="Q188" s="787">
        <f t="shared" si="83"/>
        <v>9671159534.0049992</v>
      </c>
      <c r="R188" s="787">
        <f t="shared" si="83"/>
        <v>0</v>
      </c>
      <c r="S188" s="787">
        <f t="shared" si="83"/>
        <v>0</v>
      </c>
      <c r="T188" s="787">
        <f t="shared" si="83"/>
        <v>10950849083</v>
      </c>
      <c r="U188" s="787">
        <f t="shared" si="83"/>
        <v>11803876589</v>
      </c>
      <c r="V188" s="788">
        <f>U188/T188</f>
        <v>1.0778960151431758</v>
      </c>
      <c r="W188" s="787"/>
      <c r="X188" s="789"/>
      <c r="Y188" s="790"/>
    </row>
    <row r="189" spans="1:25" ht="22.5" customHeight="1" thickTop="1" thickBot="1" x14ac:dyDescent="0.3">
      <c r="A189" s="800">
        <v>1</v>
      </c>
      <c r="B189" s="801" t="s">
        <v>252</v>
      </c>
      <c r="C189" s="801" t="s">
        <v>252</v>
      </c>
      <c r="D189" s="801" t="s">
        <v>259</v>
      </c>
      <c r="E189" s="801" t="s">
        <v>280</v>
      </c>
      <c r="F189" s="801" t="s">
        <v>2176</v>
      </c>
      <c r="G189" s="801" t="s">
        <v>255</v>
      </c>
      <c r="H189" s="801"/>
      <c r="I189" s="801"/>
      <c r="J189" s="801"/>
      <c r="K189" s="804" t="s">
        <v>2178</v>
      </c>
      <c r="L189" s="807">
        <f>+L190</f>
        <v>8605170183</v>
      </c>
      <c r="M189" s="807">
        <f t="shared" ref="M189:U189" si="84">+M190</f>
        <v>2345678900</v>
      </c>
      <c r="N189" s="807">
        <f t="shared" si="84"/>
        <v>0</v>
      </c>
      <c r="O189" s="807">
        <f t="shared" si="84"/>
        <v>10950849083</v>
      </c>
      <c r="P189" s="807">
        <f t="shared" si="84"/>
        <v>1279689548.9949999</v>
      </c>
      <c r="Q189" s="807">
        <f t="shared" si="84"/>
        <v>9671159534.0049992</v>
      </c>
      <c r="R189" s="807">
        <f t="shared" si="84"/>
        <v>0</v>
      </c>
      <c r="S189" s="807">
        <f t="shared" si="84"/>
        <v>0</v>
      </c>
      <c r="T189" s="807">
        <f t="shared" si="84"/>
        <v>10950849083</v>
      </c>
      <c r="U189" s="807">
        <f t="shared" si="84"/>
        <v>11803876589</v>
      </c>
      <c r="V189" s="788">
        <f>U189/T189</f>
        <v>1.0778960151431758</v>
      </c>
      <c r="W189" s="807"/>
      <c r="X189" s="789" t="s">
        <v>2179</v>
      </c>
      <c r="Y189" s="790" t="s">
        <v>2027</v>
      </c>
    </row>
    <row r="190" spans="1:25" ht="22.5" customHeight="1" thickTop="1" thickBot="1" x14ac:dyDescent="0.3">
      <c r="A190" s="800">
        <v>1</v>
      </c>
      <c r="B190" s="801" t="s">
        <v>252</v>
      </c>
      <c r="C190" s="801" t="s">
        <v>252</v>
      </c>
      <c r="D190" s="801" t="s">
        <v>259</v>
      </c>
      <c r="E190" s="801" t="s">
        <v>280</v>
      </c>
      <c r="F190" s="801" t="s">
        <v>2176</v>
      </c>
      <c r="G190" s="801" t="s">
        <v>255</v>
      </c>
      <c r="H190" s="801" t="s">
        <v>286</v>
      </c>
      <c r="I190" s="801"/>
      <c r="J190" s="801"/>
      <c r="K190" s="804" t="s">
        <v>2180</v>
      </c>
      <c r="L190" s="807">
        <f>SUM(L191:L193)</f>
        <v>8605170183</v>
      </c>
      <c r="M190" s="807">
        <f t="shared" ref="M190:U190" si="85">SUM(M191:M193)</f>
        <v>2345678900</v>
      </c>
      <c r="N190" s="807">
        <f t="shared" si="85"/>
        <v>0</v>
      </c>
      <c r="O190" s="807">
        <f t="shared" si="85"/>
        <v>10950849083</v>
      </c>
      <c r="P190" s="807">
        <f t="shared" si="85"/>
        <v>1279689548.9949999</v>
      </c>
      <c r="Q190" s="807">
        <f t="shared" si="85"/>
        <v>9671159534.0049992</v>
      </c>
      <c r="R190" s="807">
        <f t="shared" si="85"/>
        <v>0</v>
      </c>
      <c r="S190" s="807">
        <f t="shared" si="85"/>
        <v>0</v>
      </c>
      <c r="T190" s="807">
        <f t="shared" si="85"/>
        <v>10950849083</v>
      </c>
      <c r="U190" s="807">
        <f t="shared" si="85"/>
        <v>11803876589</v>
      </c>
      <c r="V190" s="788">
        <f>U190/T190</f>
        <v>1.0778960151431758</v>
      </c>
      <c r="W190" s="807"/>
      <c r="X190" s="789"/>
      <c r="Y190" s="790"/>
    </row>
    <row r="191" spans="1:25" ht="22.5" customHeight="1" thickTop="1" thickBot="1" x14ac:dyDescent="0.3">
      <c r="A191" s="800">
        <v>1</v>
      </c>
      <c r="B191" s="801" t="s">
        <v>252</v>
      </c>
      <c r="C191" s="801" t="s">
        <v>252</v>
      </c>
      <c r="D191" s="801" t="s">
        <v>259</v>
      </c>
      <c r="E191" s="801" t="s">
        <v>280</v>
      </c>
      <c r="F191" s="801" t="s">
        <v>2176</v>
      </c>
      <c r="G191" s="801" t="s">
        <v>255</v>
      </c>
      <c r="H191" s="801" t="s">
        <v>286</v>
      </c>
      <c r="I191" s="801" t="s">
        <v>252</v>
      </c>
      <c r="J191" s="801"/>
      <c r="K191" s="804" t="s">
        <v>2181</v>
      </c>
      <c r="L191" s="814">
        <v>7827802093</v>
      </c>
      <c r="M191" s="814">
        <v>2157356526</v>
      </c>
      <c r="N191" s="807"/>
      <c r="O191" s="787">
        <f>+L191+M191-N191</f>
        <v>9985158619</v>
      </c>
      <c r="P191" s="815">
        <v>1169691964</v>
      </c>
      <c r="Q191" s="810">
        <v>8815466655</v>
      </c>
      <c r="R191" s="807"/>
      <c r="S191" s="807"/>
      <c r="T191" s="807">
        <f>+O191</f>
        <v>9985158619</v>
      </c>
      <c r="U191" s="814">
        <v>10654892672</v>
      </c>
      <c r="V191" s="788">
        <f>U191/T191</f>
        <v>1.067072950821794</v>
      </c>
      <c r="W191" s="807"/>
      <c r="X191" s="789"/>
      <c r="Y191" s="790"/>
    </row>
    <row r="192" spans="1:25" ht="22.5" customHeight="1" thickTop="1" thickBot="1" x14ac:dyDescent="0.3">
      <c r="A192" s="800">
        <v>1</v>
      </c>
      <c r="B192" s="801" t="s">
        <v>252</v>
      </c>
      <c r="C192" s="801" t="s">
        <v>252</v>
      </c>
      <c r="D192" s="801" t="s">
        <v>259</v>
      </c>
      <c r="E192" s="801" t="s">
        <v>280</v>
      </c>
      <c r="F192" s="801" t="s">
        <v>2176</v>
      </c>
      <c r="G192" s="801" t="s">
        <v>255</v>
      </c>
      <c r="H192" s="801" t="s">
        <v>286</v>
      </c>
      <c r="I192" s="801" t="s">
        <v>258</v>
      </c>
      <c r="J192" s="801"/>
      <c r="K192" s="804" t="s">
        <v>2182</v>
      </c>
      <c r="L192" s="807"/>
      <c r="M192" s="807"/>
      <c r="N192" s="807"/>
      <c r="O192" s="787">
        <f>+L192+M192-N192</f>
        <v>0</v>
      </c>
      <c r="P192" s="807"/>
      <c r="Q192" s="807"/>
      <c r="R192" s="807"/>
      <c r="S192" s="807"/>
      <c r="T192" s="807"/>
      <c r="U192" s="807"/>
      <c r="V192" s="788"/>
      <c r="W192" s="807"/>
      <c r="X192" s="789"/>
      <c r="Y192" s="790"/>
    </row>
    <row r="193" spans="1:25" ht="22.5" customHeight="1" thickTop="1" thickBot="1" x14ac:dyDescent="0.35">
      <c r="A193" s="800">
        <v>1</v>
      </c>
      <c r="B193" s="801" t="s">
        <v>252</v>
      </c>
      <c r="C193" s="801" t="s">
        <v>252</v>
      </c>
      <c r="D193" s="801" t="s">
        <v>259</v>
      </c>
      <c r="E193" s="801" t="s">
        <v>280</v>
      </c>
      <c r="F193" s="801" t="s">
        <v>2176</v>
      </c>
      <c r="G193" s="801" t="s">
        <v>255</v>
      </c>
      <c r="H193" s="801" t="s">
        <v>286</v>
      </c>
      <c r="I193" s="801" t="s">
        <v>2030</v>
      </c>
      <c r="J193" s="801"/>
      <c r="K193" s="804" t="s">
        <v>2183</v>
      </c>
      <c r="L193" s="958">
        <v>777368090</v>
      </c>
      <c r="M193" s="958">
        <v>188322374</v>
      </c>
      <c r="N193" s="807"/>
      <c r="O193" s="787">
        <f>+L193+M193-N193</f>
        <v>965690464</v>
      </c>
      <c r="P193" s="810">
        <v>109997584.995</v>
      </c>
      <c r="Q193" s="810">
        <v>855692879.005</v>
      </c>
      <c r="R193" s="807"/>
      <c r="S193" s="807"/>
      <c r="T193" s="807">
        <f>+O193</f>
        <v>965690464</v>
      </c>
      <c r="U193" s="806">
        <v>1148983917</v>
      </c>
      <c r="V193" s="788">
        <f>U193/T193</f>
        <v>1.1898055948909112</v>
      </c>
      <c r="W193" s="807"/>
      <c r="X193" s="789"/>
      <c r="Y193" s="790"/>
    </row>
    <row r="194" spans="1:25" ht="22.5" customHeight="1" thickTop="1" thickBot="1" x14ac:dyDescent="0.3">
      <c r="A194" s="800">
        <v>1</v>
      </c>
      <c r="B194" s="801" t="s">
        <v>252</v>
      </c>
      <c r="C194" s="801" t="s">
        <v>252</v>
      </c>
      <c r="D194" s="801" t="s">
        <v>259</v>
      </c>
      <c r="E194" s="801" t="s">
        <v>280</v>
      </c>
      <c r="F194" s="801" t="s">
        <v>2176</v>
      </c>
      <c r="G194" s="801" t="s">
        <v>269</v>
      </c>
      <c r="H194" s="801"/>
      <c r="I194" s="801"/>
      <c r="J194" s="801"/>
      <c r="K194" s="804" t="s">
        <v>2184</v>
      </c>
      <c r="L194" s="807">
        <f>+L195</f>
        <v>0</v>
      </c>
      <c r="M194" s="807">
        <f t="shared" ref="M194:U194" si="86">+M195</f>
        <v>0</v>
      </c>
      <c r="N194" s="807">
        <f t="shared" si="86"/>
        <v>0</v>
      </c>
      <c r="O194" s="807">
        <f t="shared" si="86"/>
        <v>0</v>
      </c>
      <c r="P194" s="807">
        <f t="shared" si="86"/>
        <v>0</v>
      </c>
      <c r="Q194" s="807">
        <f t="shared" si="86"/>
        <v>0</v>
      </c>
      <c r="R194" s="807">
        <f t="shared" si="86"/>
        <v>0</v>
      </c>
      <c r="S194" s="807">
        <f t="shared" si="86"/>
        <v>0</v>
      </c>
      <c r="T194" s="807">
        <f t="shared" si="86"/>
        <v>0</v>
      </c>
      <c r="U194" s="807">
        <f t="shared" si="86"/>
        <v>0</v>
      </c>
      <c r="V194" s="788"/>
      <c r="W194" s="807"/>
      <c r="X194" s="789"/>
      <c r="Y194" s="790"/>
    </row>
    <row r="195" spans="1:25" ht="22.5" customHeight="1" thickTop="1" thickBot="1" x14ac:dyDescent="0.3">
      <c r="A195" s="800">
        <v>1</v>
      </c>
      <c r="B195" s="801" t="s">
        <v>252</v>
      </c>
      <c r="C195" s="801" t="s">
        <v>252</v>
      </c>
      <c r="D195" s="801" t="s">
        <v>259</v>
      </c>
      <c r="E195" s="801" t="s">
        <v>280</v>
      </c>
      <c r="F195" s="801" t="s">
        <v>2176</v>
      </c>
      <c r="G195" s="801" t="s">
        <v>269</v>
      </c>
      <c r="H195" s="801" t="s">
        <v>269</v>
      </c>
      <c r="I195" s="801"/>
      <c r="J195" s="801"/>
      <c r="K195" s="804" t="s">
        <v>2185</v>
      </c>
      <c r="L195" s="807">
        <f>SUM(L196:L198)</f>
        <v>0</v>
      </c>
      <c r="M195" s="807">
        <f t="shared" ref="M195:U195" si="87">SUM(M196:M198)</f>
        <v>0</v>
      </c>
      <c r="N195" s="807">
        <f t="shared" si="87"/>
        <v>0</v>
      </c>
      <c r="O195" s="807">
        <f t="shared" si="87"/>
        <v>0</v>
      </c>
      <c r="P195" s="807">
        <f t="shared" si="87"/>
        <v>0</v>
      </c>
      <c r="Q195" s="807">
        <f t="shared" si="87"/>
        <v>0</v>
      </c>
      <c r="R195" s="807">
        <f t="shared" si="87"/>
        <v>0</v>
      </c>
      <c r="S195" s="807">
        <f t="shared" si="87"/>
        <v>0</v>
      </c>
      <c r="T195" s="807">
        <f t="shared" si="87"/>
        <v>0</v>
      </c>
      <c r="U195" s="807">
        <f t="shared" si="87"/>
        <v>0</v>
      </c>
      <c r="V195" s="788"/>
      <c r="W195" s="807"/>
      <c r="X195" s="789"/>
      <c r="Y195" s="790"/>
    </row>
    <row r="196" spans="1:25" ht="22.5" customHeight="1" thickTop="1" thickBot="1" x14ac:dyDescent="0.3">
      <c r="A196" s="800">
        <v>1</v>
      </c>
      <c r="B196" s="801" t="s">
        <v>252</v>
      </c>
      <c r="C196" s="801" t="s">
        <v>252</v>
      </c>
      <c r="D196" s="801" t="s">
        <v>259</v>
      </c>
      <c r="E196" s="801" t="s">
        <v>280</v>
      </c>
      <c r="F196" s="801" t="s">
        <v>2176</v>
      </c>
      <c r="G196" s="801" t="s">
        <v>269</v>
      </c>
      <c r="H196" s="801" t="s">
        <v>269</v>
      </c>
      <c r="I196" s="801" t="s">
        <v>252</v>
      </c>
      <c r="J196" s="801"/>
      <c r="K196" s="804" t="s">
        <v>2186</v>
      </c>
      <c r="L196" s="807"/>
      <c r="M196" s="807"/>
      <c r="N196" s="807"/>
      <c r="O196" s="787">
        <f>+L196+M196-N196</f>
        <v>0</v>
      </c>
      <c r="P196" s="807"/>
      <c r="Q196" s="807"/>
      <c r="R196" s="807"/>
      <c r="S196" s="807"/>
      <c r="T196" s="807"/>
      <c r="U196" s="807"/>
      <c r="V196" s="788"/>
      <c r="W196" s="807"/>
      <c r="X196" s="789"/>
      <c r="Y196" s="790"/>
    </row>
    <row r="197" spans="1:25" ht="22.5" customHeight="1" thickTop="1" thickBot="1" x14ac:dyDescent="0.3">
      <c r="A197" s="800">
        <v>1</v>
      </c>
      <c r="B197" s="801" t="s">
        <v>252</v>
      </c>
      <c r="C197" s="801" t="s">
        <v>252</v>
      </c>
      <c r="D197" s="801" t="s">
        <v>259</v>
      </c>
      <c r="E197" s="801" t="s">
        <v>280</v>
      </c>
      <c r="F197" s="801" t="s">
        <v>2176</v>
      </c>
      <c r="G197" s="801" t="s">
        <v>269</v>
      </c>
      <c r="H197" s="801" t="s">
        <v>269</v>
      </c>
      <c r="I197" s="801" t="s">
        <v>258</v>
      </c>
      <c r="J197" s="801"/>
      <c r="K197" s="804" t="s">
        <v>2187</v>
      </c>
      <c r="L197" s="807"/>
      <c r="M197" s="807"/>
      <c r="N197" s="807"/>
      <c r="O197" s="787">
        <f>+L197+M197-N197</f>
        <v>0</v>
      </c>
      <c r="P197" s="807"/>
      <c r="Q197" s="807"/>
      <c r="R197" s="807"/>
      <c r="S197" s="807"/>
      <c r="T197" s="807"/>
      <c r="U197" s="807"/>
      <c r="V197" s="788"/>
      <c r="W197" s="807"/>
      <c r="X197" s="789"/>
      <c r="Y197" s="790"/>
    </row>
    <row r="198" spans="1:25" ht="22.5" customHeight="1" thickTop="1" thickBot="1" x14ac:dyDescent="0.3">
      <c r="A198" s="800">
        <v>1</v>
      </c>
      <c r="B198" s="801" t="s">
        <v>252</v>
      </c>
      <c r="C198" s="801" t="s">
        <v>252</v>
      </c>
      <c r="D198" s="801" t="s">
        <v>259</v>
      </c>
      <c r="E198" s="801" t="s">
        <v>280</v>
      </c>
      <c r="F198" s="801" t="s">
        <v>2176</v>
      </c>
      <c r="G198" s="801" t="s">
        <v>269</v>
      </c>
      <c r="H198" s="801" t="s">
        <v>269</v>
      </c>
      <c r="I198" s="801" t="s">
        <v>2030</v>
      </c>
      <c r="J198" s="801"/>
      <c r="K198" s="804" t="s">
        <v>2188</v>
      </c>
      <c r="L198" s="807"/>
      <c r="M198" s="807"/>
      <c r="N198" s="807"/>
      <c r="O198" s="787">
        <f>+L198+M198-N198</f>
        <v>0</v>
      </c>
      <c r="P198" s="807"/>
      <c r="Q198" s="807"/>
      <c r="R198" s="807"/>
      <c r="S198" s="807"/>
      <c r="T198" s="807"/>
      <c r="U198" s="807"/>
      <c r="V198" s="788"/>
      <c r="W198" s="807"/>
      <c r="X198" s="789"/>
      <c r="Y198" s="790"/>
    </row>
    <row r="199" spans="1:25" ht="22.5" customHeight="1" thickTop="1" thickBot="1" x14ac:dyDescent="0.3">
      <c r="A199" s="800">
        <v>1</v>
      </c>
      <c r="B199" s="800">
        <v>1</v>
      </c>
      <c r="C199" s="801" t="s">
        <v>252</v>
      </c>
      <c r="D199" s="800">
        <v>2</v>
      </c>
      <c r="E199" s="801" t="s">
        <v>280</v>
      </c>
      <c r="F199" s="801" t="s">
        <v>2189</v>
      </c>
      <c r="G199" s="801"/>
      <c r="H199" s="801"/>
      <c r="I199" s="801"/>
      <c r="J199" s="801"/>
      <c r="K199" s="804" t="s">
        <v>2190</v>
      </c>
      <c r="L199" s="807">
        <f>+L200</f>
        <v>0</v>
      </c>
      <c r="M199" s="807">
        <f t="shared" ref="M199:U200" si="88">+M200</f>
        <v>0</v>
      </c>
      <c r="N199" s="807">
        <f t="shared" si="88"/>
        <v>0</v>
      </c>
      <c r="O199" s="807">
        <f t="shared" si="88"/>
        <v>0</v>
      </c>
      <c r="P199" s="807">
        <f t="shared" si="88"/>
        <v>0</v>
      </c>
      <c r="Q199" s="807">
        <f t="shared" si="88"/>
        <v>0</v>
      </c>
      <c r="R199" s="807">
        <f t="shared" si="88"/>
        <v>0</v>
      </c>
      <c r="S199" s="807">
        <f t="shared" si="88"/>
        <v>0</v>
      </c>
      <c r="T199" s="807">
        <f t="shared" si="88"/>
        <v>0</v>
      </c>
      <c r="U199" s="807">
        <f t="shared" si="88"/>
        <v>0</v>
      </c>
      <c r="V199" s="788"/>
      <c r="W199" s="807"/>
      <c r="X199" s="789"/>
      <c r="Y199" s="790"/>
    </row>
    <row r="200" spans="1:25" ht="22.5" customHeight="1" thickTop="1" thickBot="1" x14ac:dyDescent="0.3">
      <c r="A200" s="800">
        <v>1</v>
      </c>
      <c r="B200" s="800">
        <v>1</v>
      </c>
      <c r="C200" s="801" t="s">
        <v>252</v>
      </c>
      <c r="D200" s="800">
        <v>2</v>
      </c>
      <c r="E200" s="801" t="s">
        <v>280</v>
      </c>
      <c r="F200" s="801" t="s">
        <v>2189</v>
      </c>
      <c r="G200" s="801" t="s">
        <v>259</v>
      </c>
      <c r="H200" s="801"/>
      <c r="I200" s="801"/>
      <c r="J200" s="801"/>
      <c r="K200" s="804" t="s">
        <v>2191</v>
      </c>
      <c r="L200" s="807">
        <f>+L201</f>
        <v>0</v>
      </c>
      <c r="M200" s="807">
        <f t="shared" si="88"/>
        <v>0</v>
      </c>
      <c r="N200" s="807">
        <f t="shared" si="88"/>
        <v>0</v>
      </c>
      <c r="O200" s="807">
        <f t="shared" si="88"/>
        <v>0</v>
      </c>
      <c r="P200" s="807">
        <f t="shared" si="88"/>
        <v>0</v>
      </c>
      <c r="Q200" s="807">
        <f t="shared" si="88"/>
        <v>0</v>
      </c>
      <c r="R200" s="807">
        <f t="shared" si="88"/>
        <v>0</v>
      </c>
      <c r="S200" s="807">
        <f t="shared" si="88"/>
        <v>0</v>
      </c>
      <c r="T200" s="807">
        <f t="shared" si="88"/>
        <v>0</v>
      </c>
      <c r="U200" s="807">
        <f t="shared" si="88"/>
        <v>0</v>
      </c>
      <c r="V200" s="788"/>
      <c r="W200" s="807"/>
      <c r="X200" s="789"/>
      <c r="Y200" s="790"/>
    </row>
    <row r="201" spans="1:25" ht="22.5" customHeight="1" thickTop="1" thickBot="1" x14ac:dyDescent="0.3">
      <c r="A201" s="800">
        <v>1</v>
      </c>
      <c r="B201" s="800">
        <v>1</v>
      </c>
      <c r="C201" s="801" t="s">
        <v>252</v>
      </c>
      <c r="D201" s="800">
        <v>2</v>
      </c>
      <c r="E201" s="801" t="s">
        <v>280</v>
      </c>
      <c r="F201" s="801" t="s">
        <v>2189</v>
      </c>
      <c r="G201" s="801" t="s">
        <v>259</v>
      </c>
      <c r="H201" s="801" t="s">
        <v>269</v>
      </c>
      <c r="I201" s="801"/>
      <c r="J201" s="801"/>
      <c r="K201" s="804" t="s">
        <v>2192</v>
      </c>
      <c r="L201" s="807">
        <f>SUM(L202:L204)</f>
        <v>0</v>
      </c>
      <c r="M201" s="807">
        <f t="shared" ref="M201:U201" si="89">SUM(M202:M204)</f>
        <v>0</v>
      </c>
      <c r="N201" s="807">
        <f t="shared" si="89"/>
        <v>0</v>
      </c>
      <c r="O201" s="807">
        <f t="shared" si="89"/>
        <v>0</v>
      </c>
      <c r="P201" s="807">
        <f t="shared" si="89"/>
        <v>0</v>
      </c>
      <c r="Q201" s="807">
        <f t="shared" si="89"/>
        <v>0</v>
      </c>
      <c r="R201" s="807">
        <f t="shared" si="89"/>
        <v>0</v>
      </c>
      <c r="S201" s="807">
        <f t="shared" si="89"/>
        <v>0</v>
      </c>
      <c r="T201" s="807">
        <f t="shared" si="89"/>
        <v>0</v>
      </c>
      <c r="U201" s="807">
        <f t="shared" si="89"/>
        <v>0</v>
      </c>
      <c r="V201" s="788"/>
      <c r="W201" s="807"/>
      <c r="X201" s="789"/>
      <c r="Y201" s="790"/>
    </row>
    <row r="202" spans="1:25" ht="22.5" customHeight="1" thickTop="1" thickBot="1" x14ac:dyDescent="0.3">
      <c r="A202" s="800">
        <v>1</v>
      </c>
      <c r="B202" s="800">
        <v>1</v>
      </c>
      <c r="C202" s="801" t="s">
        <v>252</v>
      </c>
      <c r="D202" s="800">
        <v>2</v>
      </c>
      <c r="E202" s="801" t="s">
        <v>280</v>
      </c>
      <c r="F202" s="801" t="s">
        <v>2189</v>
      </c>
      <c r="G202" s="801" t="s">
        <v>259</v>
      </c>
      <c r="H202" s="801" t="s">
        <v>269</v>
      </c>
      <c r="I202" s="801" t="s">
        <v>252</v>
      </c>
      <c r="J202" s="801"/>
      <c r="K202" s="804" t="s">
        <v>2193</v>
      </c>
      <c r="L202" s="807"/>
      <c r="M202" s="807"/>
      <c r="N202" s="807"/>
      <c r="O202" s="787">
        <f>+L202+M202-N202</f>
        <v>0</v>
      </c>
      <c r="P202" s="807"/>
      <c r="Q202" s="807"/>
      <c r="R202" s="807"/>
      <c r="S202" s="807"/>
      <c r="T202" s="807"/>
      <c r="U202" s="807"/>
      <c r="V202" s="788"/>
      <c r="W202" s="807"/>
      <c r="X202" s="789"/>
      <c r="Y202" s="790"/>
    </row>
    <row r="203" spans="1:25" ht="22.5" customHeight="1" thickTop="1" thickBot="1" x14ac:dyDescent="0.3">
      <c r="A203" s="800">
        <v>1</v>
      </c>
      <c r="B203" s="800">
        <v>1</v>
      </c>
      <c r="C203" s="801" t="s">
        <v>252</v>
      </c>
      <c r="D203" s="800">
        <v>2</v>
      </c>
      <c r="E203" s="801" t="s">
        <v>280</v>
      </c>
      <c r="F203" s="801" t="s">
        <v>2189</v>
      </c>
      <c r="G203" s="801" t="s">
        <v>259</v>
      </c>
      <c r="H203" s="801" t="s">
        <v>269</v>
      </c>
      <c r="I203" s="801" t="s">
        <v>258</v>
      </c>
      <c r="J203" s="801"/>
      <c r="K203" s="804" t="s">
        <v>2194</v>
      </c>
      <c r="L203" s="807"/>
      <c r="M203" s="807"/>
      <c r="N203" s="807"/>
      <c r="O203" s="787">
        <f>+L203+M203-N203</f>
        <v>0</v>
      </c>
      <c r="P203" s="807"/>
      <c r="Q203" s="807"/>
      <c r="R203" s="807"/>
      <c r="S203" s="807"/>
      <c r="T203" s="807"/>
      <c r="U203" s="807"/>
      <c r="V203" s="788"/>
      <c r="W203" s="807"/>
      <c r="X203" s="789"/>
      <c r="Y203" s="790"/>
    </row>
    <row r="204" spans="1:25" ht="22.5" customHeight="1" thickTop="1" thickBot="1" x14ac:dyDescent="0.3">
      <c r="A204" s="800">
        <v>1</v>
      </c>
      <c r="B204" s="800">
        <v>1</v>
      </c>
      <c r="C204" s="801" t="s">
        <v>252</v>
      </c>
      <c r="D204" s="800">
        <v>2</v>
      </c>
      <c r="E204" s="801" t="s">
        <v>280</v>
      </c>
      <c r="F204" s="801" t="s">
        <v>2189</v>
      </c>
      <c r="G204" s="801" t="s">
        <v>259</v>
      </c>
      <c r="H204" s="801" t="s">
        <v>269</v>
      </c>
      <c r="I204" s="801" t="s">
        <v>2030</v>
      </c>
      <c r="J204" s="801"/>
      <c r="K204" s="804" t="s">
        <v>2195</v>
      </c>
      <c r="L204" s="807"/>
      <c r="M204" s="807"/>
      <c r="N204" s="807"/>
      <c r="O204" s="787">
        <f>+L204+M204-N204</f>
        <v>0</v>
      </c>
      <c r="P204" s="807"/>
      <c r="Q204" s="807"/>
      <c r="R204" s="807"/>
      <c r="S204" s="807"/>
      <c r="T204" s="807"/>
      <c r="U204" s="807"/>
      <c r="V204" s="788"/>
      <c r="W204" s="807"/>
      <c r="X204" s="789"/>
      <c r="Y204" s="790"/>
    </row>
    <row r="205" spans="1:25" ht="22.5" customHeight="1" thickTop="1" thickBot="1" x14ac:dyDescent="0.3">
      <c r="A205" s="800">
        <v>1</v>
      </c>
      <c r="B205" s="800">
        <v>1</v>
      </c>
      <c r="C205" s="801" t="s">
        <v>252</v>
      </c>
      <c r="D205" s="800">
        <v>2</v>
      </c>
      <c r="E205" s="801" t="s">
        <v>280</v>
      </c>
      <c r="F205" s="801" t="s">
        <v>2196</v>
      </c>
      <c r="G205" s="801"/>
      <c r="H205" s="801"/>
      <c r="I205" s="801"/>
      <c r="J205" s="801"/>
      <c r="K205" s="804" t="s">
        <v>2197</v>
      </c>
      <c r="L205" s="807">
        <f>+L206</f>
        <v>0</v>
      </c>
      <c r="M205" s="807">
        <f t="shared" ref="M205:U205" si="90">+M206</f>
        <v>0</v>
      </c>
      <c r="N205" s="807">
        <f t="shared" si="90"/>
        <v>0</v>
      </c>
      <c r="O205" s="807">
        <f t="shared" si="90"/>
        <v>0</v>
      </c>
      <c r="P205" s="807">
        <f t="shared" si="90"/>
        <v>0</v>
      </c>
      <c r="Q205" s="807">
        <f t="shared" si="90"/>
        <v>0</v>
      </c>
      <c r="R205" s="807">
        <f t="shared" si="90"/>
        <v>0</v>
      </c>
      <c r="S205" s="807">
        <f t="shared" si="90"/>
        <v>0</v>
      </c>
      <c r="T205" s="807">
        <f t="shared" si="90"/>
        <v>0</v>
      </c>
      <c r="U205" s="807">
        <f t="shared" si="90"/>
        <v>0</v>
      </c>
      <c r="V205" s="788"/>
      <c r="W205" s="807"/>
      <c r="X205" s="789"/>
      <c r="Y205" s="790"/>
    </row>
    <row r="206" spans="1:25" ht="22.5" customHeight="1" thickTop="1" thickBot="1" x14ac:dyDescent="0.3">
      <c r="A206" s="800">
        <v>1</v>
      </c>
      <c r="B206" s="800">
        <v>1</v>
      </c>
      <c r="C206" s="801" t="s">
        <v>252</v>
      </c>
      <c r="D206" s="800">
        <v>2</v>
      </c>
      <c r="E206" s="801" t="s">
        <v>280</v>
      </c>
      <c r="F206" s="801" t="s">
        <v>2196</v>
      </c>
      <c r="G206" s="801" t="s">
        <v>255</v>
      </c>
      <c r="H206" s="801"/>
      <c r="I206" s="801"/>
      <c r="J206" s="801"/>
      <c r="K206" s="804" t="s">
        <v>2198</v>
      </c>
      <c r="L206" s="807">
        <f>+L207+L211+L215</f>
        <v>0</v>
      </c>
      <c r="M206" s="807">
        <f t="shared" ref="M206:U206" si="91">+M207+M211+M215</f>
        <v>0</v>
      </c>
      <c r="N206" s="807">
        <f t="shared" si="91"/>
        <v>0</v>
      </c>
      <c r="O206" s="807">
        <f t="shared" si="91"/>
        <v>0</v>
      </c>
      <c r="P206" s="807">
        <f t="shared" si="91"/>
        <v>0</v>
      </c>
      <c r="Q206" s="807">
        <f t="shared" si="91"/>
        <v>0</v>
      </c>
      <c r="R206" s="807">
        <f t="shared" si="91"/>
        <v>0</v>
      </c>
      <c r="S206" s="807">
        <f t="shared" si="91"/>
        <v>0</v>
      </c>
      <c r="T206" s="807">
        <f t="shared" si="91"/>
        <v>0</v>
      </c>
      <c r="U206" s="807">
        <f t="shared" si="91"/>
        <v>0</v>
      </c>
      <c r="V206" s="788"/>
      <c r="W206" s="807"/>
      <c r="X206" s="789"/>
      <c r="Y206" s="790"/>
    </row>
    <row r="207" spans="1:25" ht="22.5" customHeight="1" thickTop="1" thickBot="1" x14ac:dyDescent="0.3">
      <c r="A207" s="800">
        <v>1</v>
      </c>
      <c r="B207" s="800">
        <v>1</v>
      </c>
      <c r="C207" s="801" t="s">
        <v>252</v>
      </c>
      <c r="D207" s="800">
        <v>2</v>
      </c>
      <c r="E207" s="801" t="s">
        <v>280</v>
      </c>
      <c r="F207" s="801" t="s">
        <v>2196</v>
      </c>
      <c r="G207" s="801" t="s">
        <v>255</v>
      </c>
      <c r="H207" s="801" t="s">
        <v>255</v>
      </c>
      <c r="I207" s="801"/>
      <c r="J207" s="801"/>
      <c r="K207" s="804" t="s">
        <v>2199</v>
      </c>
      <c r="L207" s="807">
        <f>SUM(L208:L210)</f>
        <v>0</v>
      </c>
      <c r="M207" s="807">
        <f t="shared" ref="M207:U207" si="92">SUM(M208:M210)</f>
        <v>0</v>
      </c>
      <c r="N207" s="807">
        <f t="shared" si="92"/>
        <v>0</v>
      </c>
      <c r="O207" s="807">
        <f t="shared" si="92"/>
        <v>0</v>
      </c>
      <c r="P207" s="807">
        <f t="shared" si="92"/>
        <v>0</v>
      </c>
      <c r="Q207" s="807">
        <f t="shared" si="92"/>
        <v>0</v>
      </c>
      <c r="R207" s="807">
        <f t="shared" si="92"/>
        <v>0</v>
      </c>
      <c r="S207" s="807">
        <f t="shared" si="92"/>
        <v>0</v>
      </c>
      <c r="T207" s="807">
        <f t="shared" si="92"/>
        <v>0</v>
      </c>
      <c r="U207" s="807">
        <f t="shared" si="92"/>
        <v>0</v>
      </c>
      <c r="V207" s="788"/>
      <c r="W207" s="807"/>
      <c r="X207" s="789"/>
      <c r="Y207" s="790"/>
    </row>
    <row r="208" spans="1:25" ht="22.5" customHeight="1" thickTop="1" thickBot="1" x14ac:dyDescent="0.3">
      <c r="A208" s="800">
        <v>1</v>
      </c>
      <c r="B208" s="800">
        <v>1</v>
      </c>
      <c r="C208" s="801" t="s">
        <v>252</v>
      </c>
      <c r="D208" s="800">
        <v>2</v>
      </c>
      <c r="E208" s="801" t="s">
        <v>280</v>
      </c>
      <c r="F208" s="801" t="s">
        <v>2196</v>
      </c>
      <c r="G208" s="801" t="s">
        <v>255</v>
      </c>
      <c r="H208" s="801" t="s">
        <v>255</v>
      </c>
      <c r="I208" s="801" t="s">
        <v>252</v>
      </c>
      <c r="J208" s="801"/>
      <c r="K208" s="804" t="s">
        <v>2200</v>
      </c>
      <c r="L208" s="807"/>
      <c r="M208" s="807"/>
      <c r="N208" s="807"/>
      <c r="O208" s="787">
        <f>+L208+M208-N208</f>
        <v>0</v>
      </c>
      <c r="P208" s="807"/>
      <c r="Q208" s="807"/>
      <c r="R208" s="807"/>
      <c r="S208" s="807"/>
      <c r="T208" s="807"/>
      <c r="U208" s="807"/>
      <c r="V208" s="788"/>
      <c r="W208" s="807"/>
      <c r="X208" s="789"/>
      <c r="Y208" s="790"/>
    </row>
    <row r="209" spans="1:25" ht="22.5" customHeight="1" thickTop="1" thickBot="1" x14ac:dyDescent="0.3">
      <c r="A209" s="800">
        <v>1</v>
      </c>
      <c r="B209" s="800">
        <v>1</v>
      </c>
      <c r="C209" s="801" t="s">
        <v>252</v>
      </c>
      <c r="D209" s="800">
        <v>2</v>
      </c>
      <c r="E209" s="801" t="s">
        <v>280</v>
      </c>
      <c r="F209" s="801" t="s">
        <v>2196</v>
      </c>
      <c r="G209" s="801" t="s">
        <v>255</v>
      </c>
      <c r="H209" s="801" t="s">
        <v>255</v>
      </c>
      <c r="I209" s="801" t="s">
        <v>258</v>
      </c>
      <c r="J209" s="801"/>
      <c r="K209" s="804" t="s">
        <v>2201</v>
      </c>
      <c r="L209" s="807"/>
      <c r="M209" s="807"/>
      <c r="N209" s="807"/>
      <c r="O209" s="787">
        <f>+L209+M209-N209</f>
        <v>0</v>
      </c>
      <c r="P209" s="807"/>
      <c r="Q209" s="807"/>
      <c r="R209" s="807"/>
      <c r="S209" s="807"/>
      <c r="T209" s="807"/>
      <c r="U209" s="807"/>
      <c r="V209" s="788"/>
      <c r="W209" s="807"/>
      <c r="X209" s="789"/>
      <c r="Y209" s="790"/>
    </row>
    <row r="210" spans="1:25" ht="22.5" customHeight="1" thickTop="1" thickBot="1" x14ac:dyDescent="0.3">
      <c r="A210" s="800">
        <v>1</v>
      </c>
      <c r="B210" s="800">
        <v>1</v>
      </c>
      <c r="C210" s="801" t="s">
        <v>252</v>
      </c>
      <c r="D210" s="800">
        <v>2</v>
      </c>
      <c r="E210" s="801" t="s">
        <v>280</v>
      </c>
      <c r="F210" s="801" t="s">
        <v>2196</v>
      </c>
      <c r="G210" s="801" t="s">
        <v>255</v>
      </c>
      <c r="H210" s="801" t="s">
        <v>255</v>
      </c>
      <c r="I210" s="801" t="s">
        <v>2030</v>
      </c>
      <c r="J210" s="801"/>
      <c r="K210" s="804" t="s">
        <v>2202</v>
      </c>
      <c r="L210" s="807"/>
      <c r="M210" s="807"/>
      <c r="N210" s="807"/>
      <c r="O210" s="787">
        <f>+L210+M210-N210</f>
        <v>0</v>
      </c>
      <c r="P210" s="807"/>
      <c r="Q210" s="807"/>
      <c r="R210" s="807"/>
      <c r="S210" s="807"/>
      <c r="T210" s="807"/>
      <c r="U210" s="807"/>
      <c r="V210" s="788"/>
      <c r="W210" s="807"/>
      <c r="X210" s="789"/>
      <c r="Y210" s="790"/>
    </row>
    <row r="211" spans="1:25" ht="22.5" customHeight="1" thickTop="1" thickBot="1" x14ac:dyDescent="0.3">
      <c r="A211" s="800">
        <v>1</v>
      </c>
      <c r="B211" s="800">
        <v>1</v>
      </c>
      <c r="C211" s="801" t="s">
        <v>252</v>
      </c>
      <c r="D211" s="800">
        <v>2</v>
      </c>
      <c r="E211" s="801" t="s">
        <v>280</v>
      </c>
      <c r="F211" s="801" t="s">
        <v>2196</v>
      </c>
      <c r="G211" s="801" t="s">
        <v>255</v>
      </c>
      <c r="H211" s="801" t="s">
        <v>259</v>
      </c>
      <c r="I211" s="801"/>
      <c r="J211" s="801"/>
      <c r="K211" s="804" t="s">
        <v>287</v>
      </c>
      <c r="L211" s="807">
        <f>SUM(L212:L214)</f>
        <v>0</v>
      </c>
      <c r="M211" s="807">
        <f t="shared" ref="M211:U211" si="93">SUM(M212:M214)</f>
        <v>0</v>
      </c>
      <c r="N211" s="807">
        <f t="shared" si="93"/>
        <v>0</v>
      </c>
      <c r="O211" s="807">
        <f t="shared" si="93"/>
        <v>0</v>
      </c>
      <c r="P211" s="807">
        <f t="shared" si="93"/>
        <v>0</v>
      </c>
      <c r="Q211" s="807">
        <f t="shared" si="93"/>
        <v>0</v>
      </c>
      <c r="R211" s="807">
        <f t="shared" si="93"/>
        <v>0</v>
      </c>
      <c r="S211" s="807">
        <f t="shared" si="93"/>
        <v>0</v>
      </c>
      <c r="T211" s="807">
        <f t="shared" si="93"/>
        <v>0</v>
      </c>
      <c r="U211" s="807">
        <f t="shared" si="93"/>
        <v>0</v>
      </c>
      <c r="V211" s="788"/>
      <c r="W211" s="807"/>
      <c r="X211" s="789"/>
      <c r="Y211" s="790"/>
    </row>
    <row r="212" spans="1:25" ht="22.5" customHeight="1" thickTop="1" thickBot="1" x14ac:dyDescent="0.3">
      <c r="A212" s="800">
        <v>1</v>
      </c>
      <c r="B212" s="800">
        <v>1</v>
      </c>
      <c r="C212" s="801" t="s">
        <v>252</v>
      </c>
      <c r="D212" s="800">
        <v>2</v>
      </c>
      <c r="E212" s="801" t="s">
        <v>280</v>
      </c>
      <c r="F212" s="801" t="s">
        <v>2196</v>
      </c>
      <c r="G212" s="801" t="s">
        <v>255</v>
      </c>
      <c r="H212" s="801" t="s">
        <v>259</v>
      </c>
      <c r="I212" s="801" t="s">
        <v>252</v>
      </c>
      <c r="J212" s="801"/>
      <c r="K212" s="804" t="s">
        <v>2203</v>
      </c>
      <c r="L212" s="807"/>
      <c r="M212" s="807"/>
      <c r="N212" s="807"/>
      <c r="O212" s="787">
        <f>+L212+M212-N212</f>
        <v>0</v>
      </c>
      <c r="P212" s="807"/>
      <c r="Q212" s="807"/>
      <c r="R212" s="807"/>
      <c r="S212" s="807"/>
      <c r="T212" s="807"/>
      <c r="U212" s="807"/>
      <c r="V212" s="788"/>
      <c r="W212" s="807"/>
      <c r="X212" s="789"/>
      <c r="Y212" s="790"/>
    </row>
    <row r="213" spans="1:25" ht="22.5" customHeight="1" thickTop="1" thickBot="1" x14ac:dyDescent="0.3">
      <c r="A213" s="800">
        <v>1</v>
      </c>
      <c r="B213" s="800">
        <v>1</v>
      </c>
      <c r="C213" s="801" t="s">
        <v>252</v>
      </c>
      <c r="D213" s="800">
        <v>2</v>
      </c>
      <c r="E213" s="801" t="s">
        <v>280</v>
      </c>
      <c r="F213" s="801" t="s">
        <v>2196</v>
      </c>
      <c r="G213" s="801" t="s">
        <v>255</v>
      </c>
      <c r="H213" s="801" t="s">
        <v>259</v>
      </c>
      <c r="I213" s="801" t="s">
        <v>258</v>
      </c>
      <c r="J213" s="801"/>
      <c r="K213" s="804" t="s">
        <v>2204</v>
      </c>
      <c r="L213" s="807"/>
      <c r="M213" s="807"/>
      <c r="N213" s="807"/>
      <c r="O213" s="787">
        <f>+L213+M213-N213</f>
        <v>0</v>
      </c>
      <c r="P213" s="807"/>
      <c r="Q213" s="807"/>
      <c r="R213" s="807"/>
      <c r="S213" s="807"/>
      <c r="T213" s="807"/>
      <c r="U213" s="807"/>
      <c r="V213" s="788"/>
      <c r="W213" s="807"/>
      <c r="X213" s="789"/>
      <c r="Y213" s="790"/>
    </row>
    <row r="214" spans="1:25" ht="22.5" customHeight="1" thickTop="1" thickBot="1" x14ac:dyDescent="0.3">
      <c r="A214" s="800">
        <v>1</v>
      </c>
      <c r="B214" s="800">
        <v>1</v>
      </c>
      <c r="C214" s="801" t="s">
        <v>252</v>
      </c>
      <c r="D214" s="800">
        <v>2</v>
      </c>
      <c r="E214" s="801" t="s">
        <v>280</v>
      </c>
      <c r="F214" s="801" t="s">
        <v>2196</v>
      </c>
      <c r="G214" s="801" t="s">
        <v>255</v>
      </c>
      <c r="H214" s="801" t="s">
        <v>259</v>
      </c>
      <c r="I214" s="801" t="s">
        <v>2030</v>
      </c>
      <c r="J214" s="801"/>
      <c r="K214" s="804" t="s">
        <v>2205</v>
      </c>
      <c r="L214" s="807"/>
      <c r="M214" s="807"/>
      <c r="N214" s="807"/>
      <c r="O214" s="787">
        <f>+L214+M214-N214</f>
        <v>0</v>
      </c>
      <c r="P214" s="807"/>
      <c r="Q214" s="807"/>
      <c r="R214" s="807"/>
      <c r="S214" s="807"/>
      <c r="T214" s="807"/>
      <c r="U214" s="807"/>
      <c r="V214" s="788"/>
      <c r="W214" s="807"/>
      <c r="X214" s="789"/>
      <c r="Y214" s="790"/>
    </row>
    <row r="215" spans="1:25" s="171" customFormat="1" ht="22.5" customHeight="1" thickTop="1" thickBot="1" x14ac:dyDescent="0.3">
      <c r="A215" s="800">
        <v>1</v>
      </c>
      <c r="B215" s="800">
        <v>1</v>
      </c>
      <c r="C215" s="801" t="s">
        <v>252</v>
      </c>
      <c r="D215" s="800">
        <v>2</v>
      </c>
      <c r="E215" s="801" t="s">
        <v>280</v>
      </c>
      <c r="F215" s="801" t="s">
        <v>2196</v>
      </c>
      <c r="G215" s="801" t="s">
        <v>255</v>
      </c>
      <c r="H215" s="801" t="s">
        <v>269</v>
      </c>
      <c r="I215" s="801"/>
      <c r="J215" s="802"/>
      <c r="K215" s="804" t="s">
        <v>2206</v>
      </c>
      <c r="L215" s="787">
        <f>SUM(L216:L218)</f>
        <v>0</v>
      </c>
      <c r="M215" s="787">
        <f t="shared" ref="M215:U215" si="94">SUM(M216:M218)</f>
        <v>0</v>
      </c>
      <c r="N215" s="787">
        <f t="shared" si="94"/>
        <v>0</v>
      </c>
      <c r="O215" s="787">
        <f t="shared" si="94"/>
        <v>0</v>
      </c>
      <c r="P215" s="787">
        <f t="shared" si="94"/>
        <v>0</v>
      </c>
      <c r="Q215" s="787">
        <f t="shared" si="94"/>
        <v>0</v>
      </c>
      <c r="R215" s="787">
        <f t="shared" si="94"/>
        <v>0</v>
      </c>
      <c r="S215" s="787">
        <f t="shared" si="94"/>
        <v>0</v>
      </c>
      <c r="T215" s="787">
        <f t="shared" si="94"/>
        <v>0</v>
      </c>
      <c r="U215" s="787">
        <f t="shared" si="94"/>
        <v>0</v>
      </c>
      <c r="V215" s="788"/>
      <c r="W215" s="787"/>
      <c r="X215" s="789"/>
      <c r="Y215" s="790"/>
    </row>
    <row r="216" spans="1:25" s="171" customFormat="1" ht="22.5" customHeight="1" thickTop="1" thickBot="1" x14ac:dyDescent="0.3">
      <c r="A216" s="800">
        <v>1</v>
      </c>
      <c r="B216" s="800">
        <v>1</v>
      </c>
      <c r="C216" s="801" t="s">
        <v>252</v>
      </c>
      <c r="D216" s="800">
        <v>2</v>
      </c>
      <c r="E216" s="801" t="s">
        <v>280</v>
      </c>
      <c r="F216" s="801" t="s">
        <v>2196</v>
      </c>
      <c r="G216" s="801" t="s">
        <v>255</v>
      </c>
      <c r="H216" s="801" t="s">
        <v>269</v>
      </c>
      <c r="I216" s="801" t="s">
        <v>252</v>
      </c>
      <c r="J216" s="802"/>
      <c r="K216" s="804" t="s">
        <v>2207</v>
      </c>
      <c r="L216" s="787"/>
      <c r="M216" s="787"/>
      <c r="N216" s="787"/>
      <c r="O216" s="787">
        <f>+L216+M216-N216</f>
        <v>0</v>
      </c>
      <c r="P216" s="787"/>
      <c r="Q216" s="787"/>
      <c r="R216" s="787"/>
      <c r="S216" s="787"/>
      <c r="T216" s="787"/>
      <c r="U216" s="787"/>
      <c r="V216" s="788"/>
      <c r="W216" s="787"/>
      <c r="X216" s="789"/>
      <c r="Y216" s="790"/>
    </row>
    <row r="217" spans="1:25" s="171" customFormat="1" ht="22.5" customHeight="1" thickTop="1" thickBot="1" x14ac:dyDescent="0.3">
      <c r="A217" s="800">
        <v>1</v>
      </c>
      <c r="B217" s="800">
        <v>1</v>
      </c>
      <c r="C217" s="801" t="s">
        <v>252</v>
      </c>
      <c r="D217" s="800">
        <v>2</v>
      </c>
      <c r="E217" s="801" t="s">
        <v>280</v>
      </c>
      <c r="F217" s="801" t="s">
        <v>2196</v>
      </c>
      <c r="G217" s="801" t="s">
        <v>255</v>
      </c>
      <c r="H217" s="801" t="s">
        <v>269</v>
      </c>
      <c r="I217" s="801" t="s">
        <v>258</v>
      </c>
      <c r="J217" s="802"/>
      <c r="K217" s="804" t="s">
        <v>2208</v>
      </c>
      <c r="L217" s="787"/>
      <c r="M217" s="787"/>
      <c r="N217" s="787"/>
      <c r="O217" s="787">
        <f>+L217+M217-N217</f>
        <v>0</v>
      </c>
      <c r="P217" s="787"/>
      <c r="Q217" s="787"/>
      <c r="R217" s="787"/>
      <c r="S217" s="787"/>
      <c r="T217" s="787"/>
      <c r="U217" s="787"/>
      <c r="V217" s="788"/>
      <c r="W217" s="787"/>
      <c r="X217" s="789"/>
      <c r="Y217" s="790"/>
    </row>
    <row r="218" spans="1:25" s="171" customFormat="1" ht="22.5" customHeight="1" thickTop="1" thickBot="1" x14ac:dyDescent="0.3">
      <c r="A218" s="800">
        <v>1</v>
      </c>
      <c r="B218" s="800">
        <v>1</v>
      </c>
      <c r="C218" s="801" t="s">
        <v>252</v>
      </c>
      <c r="D218" s="800">
        <v>2</v>
      </c>
      <c r="E218" s="801" t="s">
        <v>280</v>
      </c>
      <c r="F218" s="801" t="s">
        <v>2196</v>
      </c>
      <c r="G218" s="801" t="s">
        <v>255</v>
      </c>
      <c r="H218" s="801" t="s">
        <v>269</v>
      </c>
      <c r="I218" s="801" t="s">
        <v>2030</v>
      </c>
      <c r="J218" s="802"/>
      <c r="K218" s="804" t="s">
        <v>2209</v>
      </c>
      <c r="L218" s="787"/>
      <c r="M218" s="787"/>
      <c r="N218" s="787"/>
      <c r="O218" s="787">
        <f>+L218+M218-N218</f>
        <v>0</v>
      </c>
      <c r="P218" s="787"/>
      <c r="Q218" s="787"/>
      <c r="R218" s="787"/>
      <c r="S218" s="787"/>
      <c r="T218" s="787"/>
      <c r="U218" s="787"/>
      <c r="V218" s="788"/>
      <c r="W218" s="787"/>
      <c r="X218" s="789"/>
      <c r="Y218" s="790"/>
    </row>
    <row r="219" spans="1:25" s="171" customFormat="1" ht="22.5" customHeight="1" thickTop="1" thickBot="1" x14ac:dyDescent="0.3">
      <c r="A219" s="800">
        <v>1</v>
      </c>
      <c r="B219" s="800">
        <v>1</v>
      </c>
      <c r="C219" s="801" t="s">
        <v>252</v>
      </c>
      <c r="D219" s="800">
        <v>2</v>
      </c>
      <c r="E219" s="801" t="s">
        <v>280</v>
      </c>
      <c r="F219" s="801" t="s">
        <v>2210</v>
      </c>
      <c r="G219" s="801"/>
      <c r="H219" s="801"/>
      <c r="I219" s="801"/>
      <c r="J219" s="802"/>
      <c r="K219" s="804" t="s">
        <v>288</v>
      </c>
      <c r="L219" s="787">
        <f>SUM(L220:L222)</f>
        <v>0</v>
      </c>
      <c r="M219" s="787">
        <f t="shared" ref="M219:U219" si="95">SUM(M220:M222)</f>
        <v>0</v>
      </c>
      <c r="N219" s="787">
        <f t="shared" si="95"/>
        <v>0</v>
      </c>
      <c r="O219" s="787">
        <f t="shared" si="95"/>
        <v>0</v>
      </c>
      <c r="P219" s="787">
        <f t="shared" si="95"/>
        <v>0</v>
      </c>
      <c r="Q219" s="787">
        <f t="shared" si="95"/>
        <v>0</v>
      </c>
      <c r="R219" s="787">
        <f t="shared" si="95"/>
        <v>0</v>
      </c>
      <c r="S219" s="787">
        <f t="shared" si="95"/>
        <v>0</v>
      </c>
      <c r="T219" s="787">
        <f t="shared" si="95"/>
        <v>0</v>
      </c>
      <c r="U219" s="787">
        <f t="shared" si="95"/>
        <v>0</v>
      </c>
      <c r="V219" s="788"/>
      <c r="W219" s="787"/>
      <c r="X219" s="789"/>
      <c r="Y219" s="790"/>
    </row>
    <row r="220" spans="1:25" s="171" customFormat="1" ht="22.5" customHeight="1" thickTop="1" thickBot="1" x14ac:dyDescent="0.3">
      <c r="A220" s="800">
        <v>1</v>
      </c>
      <c r="B220" s="800">
        <v>1</v>
      </c>
      <c r="C220" s="801" t="s">
        <v>252</v>
      </c>
      <c r="D220" s="800">
        <v>2</v>
      </c>
      <c r="E220" s="801" t="s">
        <v>280</v>
      </c>
      <c r="F220" s="801" t="s">
        <v>2210</v>
      </c>
      <c r="G220" s="801" t="s">
        <v>252</v>
      </c>
      <c r="H220" s="801"/>
      <c r="I220" s="801"/>
      <c r="J220" s="802"/>
      <c r="K220" s="804" t="s">
        <v>2211</v>
      </c>
      <c r="L220" s="787"/>
      <c r="M220" s="787"/>
      <c r="N220" s="787"/>
      <c r="O220" s="787">
        <f>+L220+M220-N220</f>
        <v>0</v>
      </c>
      <c r="P220" s="787"/>
      <c r="Q220" s="787"/>
      <c r="R220" s="787"/>
      <c r="S220" s="787"/>
      <c r="T220" s="787"/>
      <c r="U220" s="787"/>
      <c r="V220" s="788"/>
      <c r="W220" s="787"/>
      <c r="X220" s="789"/>
      <c r="Y220" s="790"/>
    </row>
    <row r="221" spans="1:25" s="171" customFormat="1" ht="22.5" customHeight="1" thickTop="1" thickBot="1" x14ac:dyDescent="0.3">
      <c r="A221" s="800">
        <v>1</v>
      </c>
      <c r="B221" s="800">
        <v>1</v>
      </c>
      <c r="C221" s="801" t="s">
        <v>252</v>
      </c>
      <c r="D221" s="800">
        <v>2</v>
      </c>
      <c r="E221" s="801" t="s">
        <v>280</v>
      </c>
      <c r="F221" s="801" t="s">
        <v>2210</v>
      </c>
      <c r="G221" s="801" t="s">
        <v>258</v>
      </c>
      <c r="H221" s="801"/>
      <c r="I221" s="801"/>
      <c r="J221" s="802"/>
      <c r="K221" s="804" t="s">
        <v>2212</v>
      </c>
      <c r="L221" s="787"/>
      <c r="M221" s="787"/>
      <c r="N221" s="787"/>
      <c r="O221" s="787">
        <f>+L221+M221-N221</f>
        <v>0</v>
      </c>
      <c r="P221" s="787"/>
      <c r="Q221" s="787"/>
      <c r="R221" s="787"/>
      <c r="S221" s="787"/>
      <c r="T221" s="787"/>
      <c r="U221" s="787"/>
      <c r="V221" s="788"/>
      <c r="W221" s="787"/>
      <c r="X221" s="789"/>
      <c r="Y221" s="790"/>
    </row>
    <row r="222" spans="1:25" s="171" customFormat="1" ht="22.5" customHeight="1" thickTop="1" thickBot="1" x14ac:dyDescent="0.3">
      <c r="A222" s="800">
        <v>1</v>
      </c>
      <c r="B222" s="800">
        <v>1</v>
      </c>
      <c r="C222" s="801" t="s">
        <v>252</v>
      </c>
      <c r="D222" s="800">
        <v>2</v>
      </c>
      <c r="E222" s="801" t="s">
        <v>280</v>
      </c>
      <c r="F222" s="801" t="s">
        <v>2210</v>
      </c>
      <c r="G222" s="801" t="s">
        <v>2030</v>
      </c>
      <c r="H222" s="801"/>
      <c r="I222" s="801"/>
      <c r="J222" s="802"/>
      <c r="K222" s="804" t="s">
        <v>2213</v>
      </c>
      <c r="L222" s="787"/>
      <c r="M222" s="787"/>
      <c r="N222" s="787"/>
      <c r="O222" s="787">
        <f>+L222+M222-N222</f>
        <v>0</v>
      </c>
      <c r="P222" s="787"/>
      <c r="Q222" s="787"/>
      <c r="R222" s="787"/>
      <c r="S222" s="787"/>
      <c r="T222" s="787"/>
      <c r="U222" s="787"/>
      <c r="V222" s="788"/>
      <c r="W222" s="787"/>
      <c r="X222" s="789"/>
      <c r="Y222" s="790"/>
    </row>
    <row r="223" spans="1:25" s="171" customFormat="1" ht="22.5" customHeight="1" thickTop="1" thickBot="1" x14ac:dyDescent="0.3">
      <c r="A223" s="800">
        <v>1</v>
      </c>
      <c r="B223" s="800">
        <v>1</v>
      </c>
      <c r="C223" s="801" t="s">
        <v>252</v>
      </c>
      <c r="D223" s="800">
        <v>2</v>
      </c>
      <c r="E223" s="801" t="s">
        <v>280</v>
      </c>
      <c r="F223" s="801" t="s">
        <v>2214</v>
      </c>
      <c r="G223" s="801"/>
      <c r="H223" s="801"/>
      <c r="I223" s="801"/>
      <c r="J223" s="801"/>
      <c r="K223" s="804" t="s">
        <v>2215</v>
      </c>
      <c r="L223" s="787">
        <f>SUM(L224:L226)</f>
        <v>0</v>
      </c>
      <c r="M223" s="787">
        <f t="shared" ref="M223:U223" si="96">SUM(M224:M226)</f>
        <v>0</v>
      </c>
      <c r="N223" s="787">
        <f t="shared" si="96"/>
        <v>0</v>
      </c>
      <c r="O223" s="787">
        <f t="shared" si="96"/>
        <v>0</v>
      </c>
      <c r="P223" s="787">
        <f t="shared" si="96"/>
        <v>0</v>
      </c>
      <c r="Q223" s="787">
        <f t="shared" si="96"/>
        <v>0</v>
      </c>
      <c r="R223" s="787">
        <f t="shared" si="96"/>
        <v>0</v>
      </c>
      <c r="S223" s="787">
        <f t="shared" si="96"/>
        <v>0</v>
      </c>
      <c r="T223" s="787">
        <f t="shared" si="96"/>
        <v>0</v>
      </c>
      <c r="U223" s="787">
        <f t="shared" si="96"/>
        <v>0</v>
      </c>
      <c r="V223" s="788"/>
      <c r="W223" s="787"/>
      <c r="X223" s="789"/>
      <c r="Y223" s="790"/>
    </row>
    <row r="224" spans="1:25" s="171" customFormat="1" ht="22.5" customHeight="1" thickTop="1" thickBot="1" x14ac:dyDescent="0.3">
      <c r="A224" s="800">
        <v>1</v>
      </c>
      <c r="B224" s="800">
        <v>1</v>
      </c>
      <c r="C224" s="801" t="s">
        <v>252</v>
      </c>
      <c r="D224" s="800">
        <v>2</v>
      </c>
      <c r="E224" s="801" t="s">
        <v>280</v>
      </c>
      <c r="F224" s="801" t="s">
        <v>2214</v>
      </c>
      <c r="G224" s="801" t="s">
        <v>252</v>
      </c>
      <c r="H224" s="801"/>
      <c r="I224" s="801"/>
      <c r="J224" s="801"/>
      <c r="K224" s="804" t="s">
        <v>2216</v>
      </c>
      <c r="L224" s="787"/>
      <c r="M224" s="787"/>
      <c r="N224" s="787"/>
      <c r="O224" s="787">
        <f>+L224+M224-N224</f>
        <v>0</v>
      </c>
      <c r="P224" s="787"/>
      <c r="Q224" s="787"/>
      <c r="R224" s="787"/>
      <c r="S224" s="787"/>
      <c r="T224" s="787"/>
      <c r="U224" s="787"/>
      <c r="V224" s="788"/>
      <c r="W224" s="787"/>
      <c r="X224" s="789"/>
      <c r="Y224" s="790"/>
    </row>
    <row r="225" spans="1:25" s="171" customFormat="1" ht="22.5" customHeight="1" thickTop="1" thickBot="1" x14ac:dyDescent="0.3">
      <c r="A225" s="800">
        <v>1</v>
      </c>
      <c r="B225" s="800">
        <v>1</v>
      </c>
      <c r="C225" s="801" t="s">
        <v>252</v>
      </c>
      <c r="D225" s="800">
        <v>2</v>
      </c>
      <c r="E225" s="801" t="s">
        <v>280</v>
      </c>
      <c r="F225" s="801" t="s">
        <v>2214</v>
      </c>
      <c r="G225" s="801" t="s">
        <v>258</v>
      </c>
      <c r="H225" s="801"/>
      <c r="I225" s="801"/>
      <c r="J225" s="801"/>
      <c r="K225" s="804" t="s">
        <v>2217</v>
      </c>
      <c r="L225" s="787"/>
      <c r="M225" s="787"/>
      <c r="N225" s="787"/>
      <c r="O225" s="787">
        <f>+L225+M225-N225</f>
        <v>0</v>
      </c>
      <c r="P225" s="787"/>
      <c r="Q225" s="787"/>
      <c r="R225" s="787"/>
      <c r="S225" s="787"/>
      <c r="T225" s="787"/>
      <c r="U225" s="787"/>
      <c r="V225" s="788"/>
      <c r="W225" s="787"/>
      <c r="X225" s="789"/>
      <c r="Y225" s="790"/>
    </row>
    <row r="226" spans="1:25" s="171" customFormat="1" ht="22.5" customHeight="1" thickTop="1" thickBot="1" x14ac:dyDescent="0.3">
      <c r="A226" s="800">
        <v>1</v>
      </c>
      <c r="B226" s="800">
        <v>1</v>
      </c>
      <c r="C226" s="801" t="s">
        <v>252</v>
      </c>
      <c r="D226" s="800">
        <v>2</v>
      </c>
      <c r="E226" s="801" t="s">
        <v>280</v>
      </c>
      <c r="F226" s="801" t="s">
        <v>2214</v>
      </c>
      <c r="G226" s="801" t="s">
        <v>2030</v>
      </c>
      <c r="H226" s="801"/>
      <c r="I226" s="801"/>
      <c r="J226" s="801"/>
      <c r="K226" s="804" t="s">
        <v>2218</v>
      </c>
      <c r="L226" s="787"/>
      <c r="M226" s="787"/>
      <c r="N226" s="787"/>
      <c r="O226" s="787">
        <f>+L226+M226-N226</f>
        <v>0</v>
      </c>
      <c r="P226" s="787"/>
      <c r="Q226" s="787"/>
      <c r="R226" s="787"/>
      <c r="S226" s="787"/>
      <c r="T226" s="787"/>
      <c r="U226" s="787"/>
      <c r="V226" s="788"/>
      <c r="W226" s="787"/>
      <c r="X226" s="789"/>
      <c r="Y226" s="790"/>
    </row>
    <row r="227" spans="1:25" s="799" customFormat="1" ht="22.5" customHeight="1" thickTop="1" thickBot="1" x14ac:dyDescent="0.3">
      <c r="A227" s="792">
        <v>1</v>
      </c>
      <c r="B227" s="793" t="s">
        <v>252</v>
      </c>
      <c r="C227" s="793" t="s">
        <v>258</v>
      </c>
      <c r="D227" s="793"/>
      <c r="E227" s="793"/>
      <c r="F227" s="793"/>
      <c r="G227" s="793"/>
      <c r="H227" s="794"/>
      <c r="I227" s="794"/>
      <c r="J227" s="794"/>
      <c r="K227" s="795" t="s">
        <v>289</v>
      </c>
      <c r="L227" s="796">
        <f>+L228+L287+L308+L345+L363+L378+L396+L402+L502</f>
        <v>0</v>
      </c>
      <c r="M227" s="796">
        <f t="shared" ref="M227:U227" si="97">+M228+M287+M308+M345+M363+M378+M396+M402+M502</f>
        <v>584820607</v>
      </c>
      <c r="N227" s="796">
        <f t="shared" si="97"/>
        <v>0</v>
      </c>
      <c r="O227" s="796">
        <f t="shared" si="97"/>
        <v>584820607</v>
      </c>
      <c r="P227" s="796">
        <f t="shared" si="97"/>
        <v>0</v>
      </c>
      <c r="Q227" s="796">
        <f t="shared" si="97"/>
        <v>584820607</v>
      </c>
      <c r="R227" s="796">
        <f t="shared" si="97"/>
        <v>0</v>
      </c>
      <c r="S227" s="796">
        <f t="shared" si="97"/>
        <v>0</v>
      </c>
      <c r="T227" s="796">
        <f t="shared" si="97"/>
        <v>584820607</v>
      </c>
      <c r="U227" s="796">
        <f t="shared" si="97"/>
        <v>584820607</v>
      </c>
      <c r="V227" s="788">
        <f>U227/T227</f>
        <v>1</v>
      </c>
      <c r="W227" s="796"/>
      <c r="X227" s="797"/>
      <c r="Y227" s="798"/>
    </row>
    <row r="228" spans="1:25" s="171" customFormat="1" ht="22.5" customHeight="1" thickTop="1" thickBot="1" x14ac:dyDescent="0.3">
      <c r="A228" s="800">
        <v>1</v>
      </c>
      <c r="B228" s="800">
        <v>1</v>
      </c>
      <c r="C228" s="801" t="s">
        <v>258</v>
      </c>
      <c r="D228" s="801" t="s">
        <v>255</v>
      </c>
      <c r="E228" s="801"/>
      <c r="F228" s="801"/>
      <c r="G228" s="801"/>
      <c r="H228" s="801"/>
      <c r="I228" s="801"/>
      <c r="J228" s="801"/>
      <c r="K228" s="804" t="s">
        <v>290</v>
      </c>
      <c r="L228" s="787">
        <f>+L229+L246</f>
        <v>0</v>
      </c>
      <c r="M228" s="787">
        <f t="shared" ref="M228:U228" si="98">+M229+M246</f>
        <v>0</v>
      </c>
      <c r="N228" s="787">
        <f t="shared" si="98"/>
        <v>0</v>
      </c>
      <c r="O228" s="787">
        <f t="shared" si="98"/>
        <v>0</v>
      </c>
      <c r="P228" s="787">
        <f t="shared" si="98"/>
        <v>0</v>
      </c>
      <c r="Q228" s="787">
        <f t="shared" si="98"/>
        <v>0</v>
      </c>
      <c r="R228" s="787">
        <f t="shared" si="98"/>
        <v>0</v>
      </c>
      <c r="S228" s="787">
        <f t="shared" si="98"/>
        <v>0</v>
      </c>
      <c r="T228" s="787">
        <f t="shared" si="98"/>
        <v>0</v>
      </c>
      <c r="U228" s="787">
        <f t="shared" si="98"/>
        <v>0</v>
      </c>
      <c r="V228" s="788"/>
      <c r="W228" s="787"/>
      <c r="X228" s="789"/>
      <c r="Y228" s="790"/>
    </row>
    <row r="229" spans="1:25" s="171" customFormat="1" ht="22.5" customHeight="1" thickTop="1" thickBot="1" x14ac:dyDescent="0.3">
      <c r="A229" s="800">
        <v>1</v>
      </c>
      <c r="B229" s="800">
        <v>1</v>
      </c>
      <c r="C229" s="801" t="s">
        <v>258</v>
      </c>
      <c r="D229" s="801" t="s">
        <v>255</v>
      </c>
      <c r="E229" s="801" t="s">
        <v>255</v>
      </c>
      <c r="F229" s="801"/>
      <c r="G229" s="801"/>
      <c r="H229" s="801"/>
      <c r="I229" s="801"/>
      <c r="J229" s="801"/>
      <c r="K229" s="804" t="s">
        <v>2219</v>
      </c>
      <c r="L229" s="787">
        <f>+L230+L234+L238+L242</f>
        <v>0</v>
      </c>
      <c r="M229" s="787">
        <f t="shared" ref="M229:U229" si="99">+M230+M234+M238+M242</f>
        <v>0</v>
      </c>
      <c r="N229" s="787">
        <f t="shared" si="99"/>
        <v>0</v>
      </c>
      <c r="O229" s="787">
        <f t="shared" si="99"/>
        <v>0</v>
      </c>
      <c r="P229" s="787">
        <f t="shared" si="99"/>
        <v>0</v>
      </c>
      <c r="Q229" s="787">
        <f t="shared" si="99"/>
        <v>0</v>
      </c>
      <c r="R229" s="787">
        <f t="shared" si="99"/>
        <v>0</v>
      </c>
      <c r="S229" s="787">
        <f t="shared" si="99"/>
        <v>0</v>
      </c>
      <c r="T229" s="787">
        <f t="shared" si="99"/>
        <v>0</v>
      </c>
      <c r="U229" s="787">
        <f t="shared" si="99"/>
        <v>0</v>
      </c>
      <c r="V229" s="788"/>
      <c r="W229" s="787"/>
      <c r="X229" s="789"/>
      <c r="Y229" s="790"/>
    </row>
    <row r="230" spans="1:25" s="171" customFormat="1" ht="22.5" customHeight="1" thickTop="1" thickBot="1" x14ac:dyDescent="0.3">
      <c r="A230" s="800">
        <v>1</v>
      </c>
      <c r="B230" s="800">
        <v>1</v>
      </c>
      <c r="C230" s="801" t="s">
        <v>258</v>
      </c>
      <c r="D230" s="801" t="s">
        <v>255</v>
      </c>
      <c r="E230" s="801" t="s">
        <v>255</v>
      </c>
      <c r="F230" s="801" t="s">
        <v>2106</v>
      </c>
      <c r="G230" s="801"/>
      <c r="H230" s="801"/>
      <c r="I230" s="801"/>
      <c r="J230" s="801"/>
      <c r="K230" s="804" t="s">
        <v>291</v>
      </c>
      <c r="L230" s="787">
        <f>SUM(L231:L233)</f>
        <v>0</v>
      </c>
      <c r="M230" s="787">
        <f t="shared" ref="M230:U230" si="100">SUM(M231:M233)</f>
        <v>0</v>
      </c>
      <c r="N230" s="787">
        <f t="shared" si="100"/>
        <v>0</v>
      </c>
      <c r="O230" s="787">
        <f t="shared" si="100"/>
        <v>0</v>
      </c>
      <c r="P230" s="787">
        <f t="shared" si="100"/>
        <v>0</v>
      </c>
      <c r="Q230" s="787">
        <f t="shared" si="100"/>
        <v>0</v>
      </c>
      <c r="R230" s="787">
        <f t="shared" si="100"/>
        <v>0</v>
      </c>
      <c r="S230" s="787">
        <f t="shared" si="100"/>
        <v>0</v>
      </c>
      <c r="T230" s="787">
        <f t="shared" si="100"/>
        <v>0</v>
      </c>
      <c r="U230" s="787">
        <f t="shared" si="100"/>
        <v>0</v>
      </c>
      <c r="V230" s="788"/>
      <c r="W230" s="787"/>
      <c r="X230" s="789"/>
      <c r="Y230" s="790"/>
    </row>
    <row r="231" spans="1:25" s="171" customFormat="1" ht="22.5" customHeight="1" thickTop="1" thickBot="1" x14ac:dyDescent="0.3">
      <c r="A231" s="800">
        <v>1</v>
      </c>
      <c r="B231" s="800">
        <v>1</v>
      </c>
      <c r="C231" s="801" t="s">
        <v>258</v>
      </c>
      <c r="D231" s="801" t="s">
        <v>255</v>
      </c>
      <c r="E231" s="801" t="s">
        <v>255</v>
      </c>
      <c r="F231" s="801" t="s">
        <v>2106</v>
      </c>
      <c r="G231" s="801" t="s">
        <v>252</v>
      </c>
      <c r="H231" s="801"/>
      <c r="I231" s="801"/>
      <c r="J231" s="801"/>
      <c r="K231" s="804" t="s">
        <v>2220</v>
      </c>
      <c r="L231" s="787"/>
      <c r="M231" s="787"/>
      <c r="N231" s="787"/>
      <c r="O231" s="787">
        <f>+L231+M231-N231</f>
        <v>0</v>
      </c>
      <c r="P231" s="787"/>
      <c r="Q231" s="787"/>
      <c r="R231" s="787"/>
      <c r="S231" s="787"/>
      <c r="T231" s="787"/>
      <c r="U231" s="787"/>
      <c r="V231" s="788"/>
      <c r="W231" s="787"/>
      <c r="X231" s="789"/>
      <c r="Y231" s="790"/>
    </row>
    <row r="232" spans="1:25" s="171" customFormat="1" ht="22.5" customHeight="1" thickTop="1" thickBot="1" x14ac:dyDescent="0.3">
      <c r="A232" s="800">
        <v>1</v>
      </c>
      <c r="B232" s="800">
        <v>1</v>
      </c>
      <c r="C232" s="801" t="s">
        <v>258</v>
      </c>
      <c r="D232" s="801" t="s">
        <v>255</v>
      </c>
      <c r="E232" s="801" t="s">
        <v>255</v>
      </c>
      <c r="F232" s="801" t="s">
        <v>2106</v>
      </c>
      <c r="G232" s="801" t="s">
        <v>258</v>
      </c>
      <c r="H232" s="801"/>
      <c r="I232" s="801"/>
      <c r="J232" s="801"/>
      <c r="K232" s="804" t="s">
        <v>2221</v>
      </c>
      <c r="L232" s="787"/>
      <c r="M232" s="787"/>
      <c r="N232" s="787"/>
      <c r="O232" s="787">
        <f>+L232+M232-N232</f>
        <v>0</v>
      </c>
      <c r="P232" s="787"/>
      <c r="Q232" s="787"/>
      <c r="R232" s="787"/>
      <c r="S232" s="787"/>
      <c r="T232" s="787"/>
      <c r="U232" s="787"/>
      <c r="V232" s="788"/>
      <c r="W232" s="787"/>
      <c r="X232" s="789"/>
      <c r="Y232" s="790"/>
    </row>
    <row r="233" spans="1:25" s="171" customFormat="1" ht="22.5" customHeight="1" thickTop="1" thickBot="1" x14ac:dyDescent="0.3">
      <c r="A233" s="800">
        <v>1</v>
      </c>
      <c r="B233" s="800">
        <v>1</v>
      </c>
      <c r="C233" s="801" t="s">
        <v>258</v>
      </c>
      <c r="D233" s="801" t="s">
        <v>255</v>
      </c>
      <c r="E233" s="801" t="s">
        <v>255</v>
      </c>
      <c r="F233" s="801" t="s">
        <v>2106</v>
      </c>
      <c r="G233" s="801" t="s">
        <v>2030</v>
      </c>
      <c r="H233" s="801"/>
      <c r="I233" s="801"/>
      <c r="J233" s="801"/>
      <c r="K233" s="804" t="s">
        <v>2222</v>
      </c>
      <c r="L233" s="787"/>
      <c r="M233" s="787"/>
      <c r="N233" s="787"/>
      <c r="O233" s="787">
        <f>+L233+M233-N233</f>
        <v>0</v>
      </c>
      <c r="P233" s="787"/>
      <c r="Q233" s="787"/>
      <c r="R233" s="787"/>
      <c r="S233" s="787"/>
      <c r="T233" s="787"/>
      <c r="U233" s="787"/>
      <c r="V233" s="788"/>
      <c r="W233" s="787"/>
      <c r="X233" s="789"/>
      <c r="Y233" s="790"/>
    </row>
    <row r="234" spans="1:25" s="171" customFormat="1" ht="22.5" customHeight="1" thickTop="1" thickBot="1" x14ac:dyDescent="0.3">
      <c r="A234" s="800">
        <v>1</v>
      </c>
      <c r="B234" s="800">
        <v>1</v>
      </c>
      <c r="C234" s="801" t="s">
        <v>258</v>
      </c>
      <c r="D234" s="801" t="s">
        <v>255</v>
      </c>
      <c r="E234" s="801" t="s">
        <v>255</v>
      </c>
      <c r="F234" s="801" t="s">
        <v>2128</v>
      </c>
      <c r="G234" s="801"/>
      <c r="H234" s="801"/>
      <c r="I234" s="801"/>
      <c r="J234" s="801"/>
      <c r="K234" s="804" t="s">
        <v>2223</v>
      </c>
      <c r="L234" s="787">
        <f>SUM(L235:L237)</f>
        <v>0</v>
      </c>
      <c r="M234" s="787">
        <f t="shared" ref="M234:U234" si="101">SUM(M235:M237)</f>
        <v>0</v>
      </c>
      <c r="N234" s="787">
        <f t="shared" si="101"/>
        <v>0</v>
      </c>
      <c r="O234" s="787">
        <f t="shared" si="101"/>
        <v>0</v>
      </c>
      <c r="P234" s="787">
        <f t="shared" si="101"/>
        <v>0</v>
      </c>
      <c r="Q234" s="787">
        <f t="shared" si="101"/>
        <v>0</v>
      </c>
      <c r="R234" s="787">
        <f t="shared" si="101"/>
        <v>0</v>
      </c>
      <c r="S234" s="787">
        <f t="shared" si="101"/>
        <v>0</v>
      </c>
      <c r="T234" s="787">
        <f t="shared" si="101"/>
        <v>0</v>
      </c>
      <c r="U234" s="787">
        <f t="shared" si="101"/>
        <v>0</v>
      </c>
      <c r="V234" s="788"/>
      <c r="W234" s="787"/>
      <c r="X234" s="789"/>
      <c r="Y234" s="790"/>
    </row>
    <row r="235" spans="1:25" s="171" customFormat="1" ht="22.5" customHeight="1" thickTop="1" thickBot="1" x14ac:dyDescent="0.3">
      <c r="A235" s="800">
        <v>1</v>
      </c>
      <c r="B235" s="800">
        <v>1</v>
      </c>
      <c r="C235" s="801" t="s">
        <v>258</v>
      </c>
      <c r="D235" s="801" t="s">
        <v>255</v>
      </c>
      <c r="E235" s="801" t="s">
        <v>255</v>
      </c>
      <c r="F235" s="801" t="s">
        <v>2128</v>
      </c>
      <c r="G235" s="801" t="s">
        <v>252</v>
      </c>
      <c r="H235" s="801"/>
      <c r="I235" s="801"/>
      <c r="J235" s="801"/>
      <c r="K235" s="804" t="s">
        <v>2224</v>
      </c>
      <c r="L235" s="787"/>
      <c r="M235" s="787"/>
      <c r="N235" s="787"/>
      <c r="O235" s="787">
        <f>+L235+M235-N235</f>
        <v>0</v>
      </c>
      <c r="P235" s="787"/>
      <c r="Q235" s="787"/>
      <c r="R235" s="787"/>
      <c r="S235" s="787"/>
      <c r="T235" s="787"/>
      <c r="U235" s="787"/>
      <c r="V235" s="788"/>
      <c r="W235" s="787"/>
      <c r="X235" s="789"/>
      <c r="Y235" s="790"/>
    </row>
    <row r="236" spans="1:25" s="171" customFormat="1" ht="22.5" customHeight="1" thickTop="1" thickBot="1" x14ac:dyDescent="0.3">
      <c r="A236" s="800">
        <v>1</v>
      </c>
      <c r="B236" s="800">
        <v>1</v>
      </c>
      <c r="C236" s="801" t="s">
        <v>258</v>
      </c>
      <c r="D236" s="801" t="s">
        <v>255</v>
      </c>
      <c r="E236" s="801" t="s">
        <v>255</v>
      </c>
      <c r="F236" s="801" t="s">
        <v>2128</v>
      </c>
      <c r="G236" s="801" t="s">
        <v>258</v>
      </c>
      <c r="H236" s="801"/>
      <c r="I236" s="801"/>
      <c r="J236" s="801"/>
      <c r="K236" s="804" t="s">
        <v>2225</v>
      </c>
      <c r="L236" s="787"/>
      <c r="M236" s="787"/>
      <c r="N236" s="787"/>
      <c r="O236" s="787">
        <f>+L236+M236-N236</f>
        <v>0</v>
      </c>
      <c r="P236" s="787"/>
      <c r="Q236" s="787"/>
      <c r="R236" s="787"/>
      <c r="S236" s="787"/>
      <c r="T236" s="787"/>
      <c r="U236" s="787"/>
      <c r="V236" s="788"/>
      <c r="W236" s="787"/>
      <c r="X236" s="789"/>
      <c r="Y236" s="790"/>
    </row>
    <row r="237" spans="1:25" s="171" customFormat="1" ht="22.5" customHeight="1" thickTop="1" thickBot="1" x14ac:dyDescent="0.3">
      <c r="A237" s="800">
        <v>1</v>
      </c>
      <c r="B237" s="800">
        <v>1</v>
      </c>
      <c r="C237" s="801" t="s">
        <v>258</v>
      </c>
      <c r="D237" s="801" t="s">
        <v>255</v>
      </c>
      <c r="E237" s="801" t="s">
        <v>255</v>
      </c>
      <c r="F237" s="801" t="s">
        <v>2128</v>
      </c>
      <c r="G237" s="801" t="s">
        <v>2030</v>
      </c>
      <c r="H237" s="801"/>
      <c r="I237" s="801"/>
      <c r="J237" s="801"/>
      <c r="K237" s="804" t="s">
        <v>2226</v>
      </c>
      <c r="L237" s="787"/>
      <c r="M237" s="787"/>
      <c r="N237" s="787"/>
      <c r="O237" s="787">
        <f>+L237+M237-N237</f>
        <v>0</v>
      </c>
      <c r="P237" s="787"/>
      <c r="Q237" s="787"/>
      <c r="R237" s="787"/>
      <c r="S237" s="787"/>
      <c r="T237" s="787"/>
      <c r="U237" s="787"/>
      <c r="V237" s="788"/>
      <c r="W237" s="787"/>
      <c r="X237" s="789"/>
      <c r="Y237" s="790"/>
    </row>
    <row r="238" spans="1:25" s="171" customFormat="1" ht="22.5" customHeight="1" thickTop="1" thickBot="1" x14ac:dyDescent="0.3">
      <c r="A238" s="800">
        <v>1</v>
      </c>
      <c r="B238" s="800">
        <v>1</v>
      </c>
      <c r="C238" s="801" t="s">
        <v>258</v>
      </c>
      <c r="D238" s="801" t="s">
        <v>255</v>
      </c>
      <c r="E238" s="801" t="s">
        <v>255</v>
      </c>
      <c r="F238" s="801" t="s">
        <v>2176</v>
      </c>
      <c r="G238" s="801"/>
      <c r="H238" s="801"/>
      <c r="I238" s="801"/>
      <c r="J238" s="801"/>
      <c r="K238" s="804" t="s">
        <v>2227</v>
      </c>
      <c r="L238" s="787">
        <f>SUM(L239:L241)</f>
        <v>0</v>
      </c>
      <c r="M238" s="787">
        <f t="shared" ref="M238:U238" si="102">SUM(M239:M241)</f>
        <v>0</v>
      </c>
      <c r="N238" s="787">
        <f t="shared" si="102"/>
        <v>0</v>
      </c>
      <c r="O238" s="787">
        <f t="shared" si="102"/>
        <v>0</v>
      </c>
      <c r="P238" s="787">
        <f t="shared" si="102"/>
        <v>0</v>
      </c>
      <c r="Q238" s="787">
        <f t="shared" si="102"/>
        <v>0</v>
      </c>
      <c r="R238" s="787">
        <f t="shared" si="102"/>
        <v>0</v>
      </c>
      <c r="S238" s="787">
        <f t="shared" si="102"/>
        <v>0</v>
      </c>
      <c r="T238" s="787">
        <f t="shared" si="102"/>
        <v>0</v>
      </c>
      <c r="U238" s="787">
        <f t="shared" si="102"/>
        <v>0</v>
      </c>
      <c r="V238" s="788"/>
      <c r="W238" s="787"/>
      <c r="X238" s="789"/>
      <c r="Y238" s="790"/>
    </row>
    <row r="239" spans="1:25" s="171" customFormat="1" ht="22.5" customHeight="1" thickTop="1" thickBot="1" x14ac:dyDescent="0.3">
      <c r="A239" s="800">
        <v>1</v>
      </c>
      <c r="B239" s="800">
        <v>1</v>
      </c>
      <c r="C239" s="801" t="s">
        <v>258</v>
      </c>
      <c r="D239" s="801" t="s">
        <v>255</v>
      </c>
      <c r="E239" s="801" t="s">
        <v>255</v>
      </c>
      <c r="F239" s="801" t="s">
        <v>2176</v>
      </c>
      <c r="G239" s="801" t="s">
        <v>252</v>
      </c>
      <c r="H239" s="801"/>
      <c r="I239" s="801"/>
      <c r="J239" s="801"/>
      <c r="K239" s="804" t="s">
        <v>2228</v>
      </c>
      <c r="L239" s="787"/>
      <c r="M239" s="787"/>
      <c r="N239" s="787"/>
      <c r="O239" s="787">
        <f>+L239+M239-N239</f>
        <v>0</v>
      </c>
      <c r="P239" s="787"/>
      <c r="Q239" s="787"/>
      <c r="R239" s="787"/>
      <c r="S239" s="787"/>
      <c r="T239" s="787"/>
      <c r="U239" s="787"/>
      <c r="V239" s="788"/>
      <c r="W239" s="787"/>
      <c r="X239" s="789"/>
      <c r="Y239" s="790"/>
    </row>
    <row r="240" spans="1:25" s="171" customFormat="1" ht="22.5" customHeight="1" thickTop="1" thickBot="1" x14ac:dyDescent="0.3">
      <c r="A240" s="800">
        <v>1</v>
      </c>
      <c r="B240" s="800">
        <v>1</v>
      </c>
      <c r="C240" s="801" t="s">
        <v>258</v>
      </c>
      <c r="D240" s="801" t="s">
        <v>255</v>
      </c>
      <c r="E240" s="801" t="s">
        <v>255</v>
      </c>
      <c r="F240" s="801" t="s">
        <v>2176</v>
      </c>
      <c r="G240" s="801" t="s">
        <v>258</v>
      </c>
      <c r="H240" s="801"/>
      <c r="I240" s="801"/>
      <c r="J240" s="801"/>
      <c r="K240" s="804" t="s">
        <v>2229</v>
      </c>
      <c r="L240" s="787"/>
      <c r="M240" s="787"/>
      <c r="N240" s="787"/>
      <c r="O240" s="787">
        <f>+L240+M240-N240</f>
        <v>0</v>
      </c>
      <c r="P240" s="787"/>
      <c r="Q240" s="787"/>
      <c r="R240" s="787"/>
      <c r="S240" s="787"/>
      <c r="T240" s="787"/>
      <c r="U240" s="787"/>
      <c r="V240" s="788"/>
      <c r="W240" s="787"/>
      <c r="X240" s="789"/>
      <c r="Y240" s="790"/>
    </row>
    <row r="241" spans="1:25" s="171" customFormat="1" ht="22.5" customHeight="1" thickTop="1" thickBot="1" x14ac:dyDescent="0.3">
      <c r="A241" s="800">
        <v>1</v>
      </c>
      <c r="B241" s="800">
        <v>1</v>
      </c>
      <c r="C241" s="801" t="s">
        <v>258</v>
      </c>
      <c r="D241" s="801" t="s">
        <v>255</v>
      </c>
      <c r="E241" s="801" t="s">
        <v>255</v>
      </c>
      <c r="F241" s="801" t="s">
        <v>2176</v>
      </c>
      <c r="G241" s="801" t="s">
        <v>2030</v>
      </c>
      <c r="H241" s="801"/>
      <c r="I241" s="801"/>
      <c r="J241" s="801"/>
      <c r="K241" s="804" t="s">
        <v>2230</v>
      </c>
      <c r="L241" s="787"/>
      <c r="M241" s="787"/>
      <c r="N241" s="787"/>
      <c r="O241" s="787">
        <f>+L241+M241-N241</f>
        <v>0</v>
      </c>
      <c r="P241" s="787"/>
      <c r="Q241" s="787"/>
      <c r="R241" s="787"/>
      <c r="S241" s="787"/>
      <c r="T241" s="787"/>
      <c r="U241" s="787"/>
      <c r="V241" s="788"/>
      <c r="W241" s="787"/>
      <c r="X241" s="789"/>
      <c r="Y241" s="790"/>
    </row>
    <row r="242" spans="1:25" s="171" customFormat="1" ht="22.5" customHeight="1" thickTop="1" thickBot="1" x14ac:dyDescent="0.3">
      <c r="A242" s="800">
        <v>1</v>
      </c>
      <c r="B242" s="800">
        <v>1</v>
      </c>
      <c r="C242" s="801" t="s">
        <v>258</v>
      </c>
      <c r="D242" s="801" t="s">
        <v>255</v>
      </c>
      <c r="E242" s="801" t="s">
        <v>255</v>
      </c>
      <c r="F242" s="801" t="s">
        <v>2231</v>
      </c>
      <c r="G242" s="801"/>
      <c r="H242" s="801"/>
      <c r="I242" s="801"/>
      <c r="J242" s="801"/>
      <c r="K242" s="804" t="s">
        <v>2232</v>
      </c>
      <c r="L242" s="787">
        <f>SUM(L243:L245)</f>
        <v>0</v>
      </c>
      <c r="M242" s="787">
        <f t="shared" ref="M242:U242" si="103">SUM(M243:M245)</f>
        <v>0</v>
      </c>
      <c r="N242" s="787">
        <f t="shared" si="103"/>
        <v>0</v>
      </c>
      <c r="O242" s="787">
        <f t="shared" si="103"/>
        <v>0</v>
      </c>
      <c r="P242" s="787">
        <f t="shared" si="103"/>
        <v>0</v>
      </c>
      <c r="Q242" s="787">
        <f t="shared" si="103"/>
        <v>0</v>
      </c>
      <c r="R242" s="787">
        <f t="shared" si="103"/>
        <v>0</v>
      </c>
      <c r="S242" s="787">
        <f t="shared" si="103"/>
        <v>0</v>
      </c>
      <c r="T242" s="787">
        <f t="shared" si="103"/>
        <v>0</v>
      </c>
      <c r="U242" s="787">
        <f t="shared" si="103"/>
        <v>0</v>
      </c>
      <c r="V242" s="788"/>
      <c r="W242" s="787"/>
      <c r="X242" s="789"/>
      <c r="Y242" s="790"/>
    </row>
    <row r="243" spans="1:25" s="171" customFormat="1" ht="22.5" customHeight="1" thickTop="1" thickBot="1" x14ac:dyDescent="0.3">
      <c r="A243" s="800">
        <v>1</v>
      </c>
      <c r="B243" s="800">
        <v>1</v>
      </c>
      <c r="C243" s="801" t="s">
        <v>258</v>
      </c>
      <c r="D243" s="801" t="s">
        <v>255</v>
      </c>
      <c r="E243" s="801" t="s">
        <v>255</v>
      </c>
      <c r="F243" s="801" t="s">
        <v>2231</v>
      </c>
      <c r="G243" s="801" t="s">
        <v>252</v>
      </c>
      <c r="H243" s="801"/>
      <c r="I243" s="801"/>
      <c r="J243" s="801"/>
      <c r="K243" s="804" t="s">
        <v>2233</v>
      </c>
      <c r="L243" s="787"/>
      <c r="M243" s="787"/>
      <c r="N243" s="787"/>
      <c r="O243" s="787">
        <f>+L243+M243-N243</f>
        <v>0</v>
      </c>
      <c r="P243" s="787"/>
      <c r="Q243" s="787"/>
      <c r="R243" s="787"/>
      <c r="S243" s="787"/>
      <c r="T243" s="787"/>
      <c r="U243" s="787"/>
      <c r="V243" s="788"/>
      <c r="W243" s="787"/>
      <c r="X243" s="789"/>
      <c r="Y243" s="790"/>
    </row>
    <row r="244" spans="1:25" s="171" customFormat="1" ht="22.5" customHeight="1" thickTop="1" thickBot="1" x14ac:dyDescent="0.3">
      <c r="A244" s="800">
        <v>1</v>
      </c>
      <c r="B244" s="800">
        <v>1</v>
      </c>
      <c r="C244" s="801" t="s">
        <v>258</v>
      </c>
      <c r="D244" s="801" t="s">
        <v>255</v>
      </c>
      <c r="E244" s="801" t="s">
        <v>255</v>
      </c>
      <c r="F244" s="801" t="s">
        <v>2231</v>
      </c>
      <c r="G244" s="801" t="s">
        <v>258</v>
      </c>
      <c r="H244" s="801"/>
      <c r="I244" s="801"/>
      <c r="J244" s="801"/>
      <c r="K244" s="804" t="s">
        <v>2234</v>
      </c>
      <c r="L244" s="787"/>
      <c r="M244" s="787"/>
      <c r="N244" s="787"/>
      <c r="O244" s="787">
        <f>+L244+M244-N244</f>
        <v>0</v>
      </c>
      <c r="P244" s="787"/>
      <c r="Q244" s="787"/>
      <c r="R244" s="787"/>
      <c r="S244" s="787"/>
      <c r="T244" s="787"/>
      <c r="U244" s="787"/>
      <c r="V244" s="788"/>
      <c r="W244" s="787"/>
      <c r="X244" s="789"/>
      <c r="Y244" s="790"/>
    </row>
    <row r="245" spans="1:25" s="171" customFormat="1" ht="22.5" customHeight="1" thickTop="1" thickBot="1" x14ac:dyDescent="0.3">
      <c r="A245" s="800">
        <v>1</v>
      </c>
      <c r="B245" s="800">
        <v>1</v>
      </c>
      <c r="C245" s="801" t="s">
        <v>258</v>
      </c>
      <c r="D245" s="801" t="s">
        <v>255</v>
      </c>
      <c r="E245" s="801" t="s">
        <v>255</v>
      </c>
      <c r="F245" s="801" t="s">
        <v>2231</v>
      </c>
      <c r="G245" s="801" t="s">
        <v>2030</v>
      </c>
      <c r="H245" s="801"/>
      <c r="I245" s="801"/>
      <c r="J245" s="801"/>
      <c r="K245" s="804" t="s">
        <v>2235</v>
      </c>
      <c r="L245" s="787"/>
      <c r="M245" s="787"/>
      <c r="N245" s="787"/>
      <c r="O245" s="787">
        <f>+L245+M245-N245</f>
        <v>0</v>
      </c>
      <c r="P245" s="787"/>
      <c r="Q245" s="787"/>
      <c r="R245" s="787"/>
      <c r="S245" s="787"/>
      <c r="T245" s="787"/>
      <c r="U245" s="787"/>
      <c r="V245" s="788"/>
      <c r="W245" s="787"/>
      <c r="X245" s="789"/>
      <c r="Y245" s="790"/>
    </row>
    <row r="246" spans="1:25" s="171" customFormat="1" ht="22.5" customHeight="1" thickTop="1" thickBot="1" x14ac:dyDescent="0.3">
      <c r="A246" s="800">
        <v>1</v>
      </c>
      <c r="B246" s="800">
        <v>1</v>
      </c>
      <c r="C246" s="801" t="s">
        <v>258</v>
      </c>
      <c r="D246" s="801" t="s">
        <v>255</v>
      </c>
      <c r="E246" s="801" t="s">
        <v>259</v>
      </c>
      <c r="F246" s="801"/>
      <c r="G246" s="801"/>
      <c r="H246" s="801"/>
      <c r="I246" s="801"/>
      <c r="J246" s="801"/>
      <c r="K246" s="804" t="s">
        <v>292</v>
      </c>
      <c r="L246" s="787">
        <f>+L247+L265+L278</f>
        <v>0</v>
      </c>
      <c r="M246" s="787">
        <f t="shared" ref="M246:U246" si="104">+M247+M265+M278</f>
        <v>0</v>
      </c>
      <c r="N246" s="787">
        <f t="shared" si="104"/>
        <v>0</v>
      </c>
      <c r="O246" s="787">
        <f t="shared" si="104"/>
        <v>0</v>
      </c>
      <c r="P246" s="787">
        <f t="shared" si="104"/>
        <v>0</v>
      </c>
      <c r="Q246" s="787">
        <f t="shared" si="104"/>
        <v>0</v>
      </c>
      <c r="R246" s="787">
        <f t="shared" si="104"/>
        <v>0</v>
      </c>
      <c r="S246" s="787">
        <f t="shared" si="104"/>
        <v>0</v>
      </c>
      <c r="T246" s="787">
        <f t="shared" si="104"/>
        <v>0</v>
      </c>
      <c r="U246" s="787">
        <f t="shared" si="104"/>
        <v>0</v>
      </c>
      <c r="V246" s="788"/>
      <c r="W246" s="787"/>
      <c r="X246" s="789"/>
      <c r="Y246" s="790"/>
    </row>
    <row r="247" spans="1:25" s="171" customFormat="1" ht="22.5" customHeight="1" thickTop="1" thickBot="1" x14ac:dyDescent="0.3">
      <c r="A247" s="800">
        <v>1</v>
      </c>
      <c r="B247" s="800">
        <v>1</v>
      </c>
      <c r="C247" s="801" t="s">
        <v>258</v>
      </c>
      <c r="D247" s="801" t="s">
        <v>255</v>
      </c>
      <c r="E247" s="801" t="s">
        <v>259</v>
      </c>
      <c r="F247" s="801" t="s">
        <v>2106</v>
      </c>
      <c r="G247" s="801"/>
      <c r="H247" s="801"/>
      <c r="I247" s="801"/>
      <c r="J247" s="801"/>
      <c r="K247" s="804" t="s">
        <v>293</v>
      </c>
      <c r="L247" s="787">
        <f>+L248+L252+L256</f>
        <v>0</v>
      </c>
      <c r="M247" s="787">
        <f t="shared" ref="M247:U247" si="105">+M248+M252+M256</f>
        <v>0</v>
      </c>
      <c r="N247" s="787">
        <f t="shared" si="105"/>
        <v>0</v>
      </c>
      <c r="O247" s="787">
        <f t="shared" si="105"/>
        <v>0</v>
      </c>
      <c r="P247" s="787">
        <f t="shared" si="105"/>
        <v>0</v>
      </c>
      <c r="Q247" s="787">
        <f t="shared" si="105"/>
        <v>0</v>
      </c>
      <c r="R247" s="787">
        <f t="shared" si="105"/>
        <v>0</v>
      </c>
      <c r="S247" s="787">
        <f t="shared" si="105"/>
        <v>0</v>
      </c>
      <c r="T247" s="787">
        <f t="shared" si="105"/>
        <v>0</v>
      </c>
      <c r="U247" s="787">
        <f t="shared" si="105"/>
        <v>0</v>
      </c>
      <c r="V247" s="788"/>
      <c r="W247" s="787"/>
      <c r="X247" s="789"/>
      <c r="Y247" s="790"/>
    </row>
    <row r="248" spans="1:25" s="171" customFormat="1" ht="22.5" customHeight="1" thickTop="1" thickBot="1" x14ac:dyDescent="0.3">
      <c r="A248" s="800">
        <v>1</v>
      </c>
      <c r="B248" s="800">
        <v>1</v>
      </c>
      <c r="C248" s="801" t="s">
        <v>258</v>
      </c>
      <c r="D248" s="801" t="s">
        <v>255</v>
      </c>
      <c r="E248" s="801" t="s">
        <v>259</v>
      </c>
      <c r="F248" s="801" t="s">
        <v>2106</v>
      </c>
      <c r="G248" s="801" t="s">
        <v>255</v>
      </c>
      <c r="H248" s="801"/>
      <c r="I248" s="801"/>
      <c r="J248" s="801"/>
      <c r="K248" s="804" t="s">
        <v>294</v>
      </c>
      <c r="L248" s="787">
        <f>SUM(L249:L251)</f>
        <v>0</v>
      </c>
      <c r="M248" s="787">
        <f t="shared" ref="M248:U248" si="106">SUM(M249:M251)</f>
        <v>0</v>
      </c>
      <c r="N248" s="787">
        <f t="shared" si="106"/>
        <v>0</v>
      </c>
      <c r="O248" s="787">
        <f t="shared" si="106"/>
        <v>0</v>
      </c>
      <c r="P248" s="787">
        <f t="shared" si="106"/>
        <v>0</v>
      </c>
      <c r="Q248" s="787">
        <f t="shared" si="106"/>
        <v>0</v>
      </c>
      <c r="R248" s="787">
        <f t="shared" si="106"/>
        <v>0</v>
      </c>
      <c r="S248" s="787">
        <f t="shared" si="106"/>
        <v>0</v>
      </c>
      <c r="T248" s="787">
        <f t="shared" si="106"/>
        <v>0</v>
      </c>
      <c r="U248" s="787">
        <f t="shared" si="106"/>
        <v>0</v>
      </c>
      <c r="V248" s="788"/>
      <c r="W248" s="787"/>
      <c r="X248" s="789"/>
      <c r="Y248" s="790"/>
    </row>
    <row r="249" spans="1:25" s="171" customFormat="1" ht="22.5" customHeight="1" thickTop="1" thickBot="1" x14ac:dyDescent="0.3">
      <c r="A249" s="800">
        <v>1</v>
      </c>
      <c r="B249" s="800">
        <v>1</v>
      </c>
      <c r="C249" s="801" t="s">
        <v>258</v>
      </c>
      <c r="D249" s="801" t="s">
        <v>255</v>
      </c>
      <c r="E249" s="801" t="s">
        <v>259</v>
      </c>
      <c r="F249" s="801" t="s">
        <v>2106</v>
      </c>
      <c r="G249" s="801" t="s">
        <v>255</v>
      </c>
      <c r="H249" s="801" t="s">
        <v>252</v>
      </c>
      <c r="I249" s="801"/>
      <c r="J249" s="801"/>
      <c r="K249" s="804" t="s">
        <v>2236</v>
      </c>
      <c r="L249" s="787"/>
      <c r="M249" s="787"/>
      <c r="N249" s="787"/>
      <c r="O249" s="787">
        <f>+L249+M249-N249</f>
        <v>0</v>
      </c>
      <c r="P249" s="787"/>
      <c r="Q249" s="787"/>
      <c r="R249" s="787"/>
      <c r="S249" s="787"/>
      <c r="T249" s="787"/>
      <c r="U249" s="787"/>
      <c r="V249" s="788"/>
      <c r="W249" s="787"/>
      <c r="X249" s="789"/>
      <c r="Y249" s="790"/>
    </row>
    <row r="250" spans="1:25" s="171" customFormat="1" ht="22.5" customHeight="1" thickTop="1" thickBot="1" x14ac:dyDescent="0.3">
      <c r="A250" s="800">
        <v>1</v>
      </c>
      <c r="B250" s="800">
        <v>1</v>
      </c>
      <c r="C250" s="801" t="s">
        <v>258</v>
      </c>
      <c r="D250" s="801" t="s">
        <v>255</v>
      </c>
      <c r="E250" s="801" t="s">
        <v>259</v>
      </c>
      <c r="F250" s="801" t="s">
        <v>2106</v>
      </c>
      <c r="G250" s="801" t="s">
        <v>255</v>
      </c>
      <c r="H250" s="801" t="s">
        <v>258</v>
      </c>
      <c r="I250" s="801"/>
      <c r="J250" s="801"/>
      <c r="K250" s="804" t="s">
        <v>2237</v>
      </c>
      <c r="L250" s="787"/>
      <c r="M250" s="787"/>
      <c r="N250" s="787"/>
      <c r="O250" s="787">
        <f>+L250+M250-N250</f>
        <v>0</v>
      </c>
      <c r="P250" s="787"/>
      <c r="Q250" s="787"/>
      <c r="R250" s="787"/>
      <c r="S250" s="787"/>
      <c r="T250" s="787"/>
      <c r="U250" s="787"/>
      <c r="V250" s="788"/>
      <c r="W250" s="787"/>
      <c r="X250" s="789"/>
      <c r="Y250" s="790"/>
    </row>
    <row r="251" spans="1:25" s="171" customFormat="1" ht="22.5" customHeight="1" thickTop="1" thickBot="1" x14ac:dyDescent="0.3">
      <c r="A251" s="800">
        <v>1</v>
      </c>
      <c r="B251" s="800">
        <v>1</v>
      </c>
      <c r="C251" s="801" t="s">
        <v>258</v>
      </c>
      <c r="D251" s="801" t="s">
        <v>255</v>
      </c>
      <c r="E251" s="801" t="s">
        <v>259</v>
      </c>
      <c r="F251" s="801" t="s">
        <v>2106</v>
      </c>
      <c r="G251" s="801" t="s">
        <v>255</v>
      </c>
      <c r="H251" s="801" t="s">
        <v>2030</v>
      </c>
      <c r="I251" s="801"/>
      <c r="J251" s="801"/>
      <c r="K251" s="804" t="s">
        <v>2238</v>
      </c>
      <c r="L251" s="787"/>
      <c r="M251" s="787"/>
      <c r="N251" s="787"/>
      <c r="O251" s="787">
        <f>+L251+M251-N251</f>
        <v>0</v>
      </c>
      <c r="P251" s="787"/>
      <c r="Q251" s="787"/>
      <c r="R251" s="787"/>
      <c r="S251" s="787"/>
      <c r="T251" s="787"/>
      <c r="U251" s="787"/>
      <c r="V251" s="788"/>
      <c r="W251" s="787"/>
      <c r="X251" s="789"/>
      <c r="Y251" s="790"/>
    </row>
    <row r="252" spans="1:25" s="171" customFormat="1" ht="22.5" customHeight="1" thickTop="1" thickBot="1" x14ac:dyDescent="0.3">
      <c r="A252" s="800">
        <v>1</v>
      </c>
      <c r="B252" s="800">
        <v>1</v>
      </c>
      <c r="C252" s="801" t="s">
        <v>258</v>
      </c>
      <c r="D252" s="801" t="s">
        <v>255</v>
      </c>
      <c r="E252" s="801" t="s">
        <v>259</v>
      </c>
      <c r="F252" s="801" t="s">
        <v>2106</v>
      </c>
      <c r="G252" s="801" t="s">
        <v>259</v>
      </c>
      <c r="H252" s="801"/>
      <c r="I252" s="801"/>
      <c r="J252" s="801"/>
      <c r="K252" s="804" t="s">
        <v>295</v>
      </c>
      <c r="L252" s="787">
        <f>SUM(L253:L255)</f>
        <v>0</v>
      </c>
      <c r="M252" s="787">
        <f t="shared" ref="M252:U252" si="107">SUM(M253:M255)</f>
        <v>0</v>
      </c>
      <c r="N252" s="787">
        <f t="shared" si="107"/>
        <v>0</v>
      </c>
      <c r="O252" s="787">
        <f t="shared" si="107"/>
        <v>0</v>
      </c>
      <c r="P252" s="787">
        <f t="shared" si="107"/>
        <v>0</v>
      </c>
      <c r="Q252" s="787">
        <f t="shared" si="107"/>
        <v>0</v>
      </c>
      <c r="R252" s="787">
        <f t="shared" si="107"/>
        <v>0</v>
      </c>
      <c r="S252" s="787">
        <f t="shared" si="107"/>
        <v>0</v>
      </c>
      <c r="T252" s="787">
        <f t="shared" si="107"/>
        <v>0</v>
      </c>
      <c r="U252" s="787">
        <f t="shared" si="107"/>
        <v>0</v>
      </c>
      <c r="V252" s="788"/>
      <c r="W252" s="787"/>
      <c r="X252" s="789"/>
      <c r="Y252" s="790"/>
    </row>
    <row r="253" spans="1:25" s="171" customFormat="1" ht="22.5" customHeight="1" thickTop="1" thickBot="1" x14ac:dyDescent="0.3">
      <c r="A253" s="800">
        <v>1</v>
      </c>
      <c r="B253" s="800">
        <v>1</v>
      </c>
      <c r="C253" s="801" t="s">
        <v>258</v>
      </c>
      <c r="D253" s="801" t="s">
        <v>255</v>
      </c>
      <c r="E253" s="801" t="s">
        <v>259</v>
      </c>
      <c r="F253" s="801" t="s">
        <v>2106</v>
      </c>
      <c r="G253" s="801" t="s">
        <v>259</v>
      </c>
      <c r="H253" s="801" t="s">
        <v>252</v>
      </c>
      <c r="I253" s="801"/>
      <c r="J253" s="801"/>
      <c r="K253" s="804" t="s">
        <v>2239</v>
      </c>
      <c r="L253" s="787"/>
      <c r="M253" s="787"/>
      <c r="N253" s="787"/>
      <c r="O253" s="787">
        <f>+L253+M253-N253</f>
        <v>0</v>
      </c>
      <c r="P253" s="787"/>
      <c r="Q253" s="787"/>
      <c r="R253" s="787"/>
      <c r="S253" s="787"/>
      <c r="T253" s="787"/>
      <c r="U253" s="787"/>
      <c r="V253" s="788"/>
      <c r="W253" s="787"/>
      <c r="X253" s="789"/>
      <c r="Y253" s="790"/>
    </row>
    <row r="254" spans="1:25" s="171" customFormat="1" ht="22.5" customHeight="1" thickTop="1" thickBot="1" x14ac:dyDescent="0.3">
      <c r="A254" s="800">
        <v>1</v>
      </c>
      <c r="B254" s="800">
        <v>1</v>
      </c>
      <c r="C254" s="801" t="s">
        <v>258</v>
      </c>
      <c r="D254" s="801" t="s">
        <v>255</v>
      </c>
      <c r="E254" s="801" t="s">
        <v>259</v>
      </c>
      <c r="F254" s="801" t="s">
        <v>2106</v>
      </c>
      <c r="G254" s="801" t="s">
        <v>259</v>
      </c>
      <c r="H254" s="801" t="s">
        <v>258</v>
      </c>
      <c r="I254" s="801"/>
      <c r="J254" s="801"/>
      <c r="K254" s="804" t="s">
        <v>2240</v>
      </c>
      <c r="L254" s="787"/>
      <c r="M254" s="787"/>
      <c r="N254" s="787"/>
      <c r="O254" s="787">
        <f>+L254+M254-N254</f>
        <v>0</v>
      </c>
      <c r="P254" s="787"/>
      <c r="Q254" s="787"/>
      <c r="R254" s="787"/>
      <c r="S254" s="787"/>
      <c r="T254" s="787"/>
      <c r="U254" s="787"/>
      <c r="V254" s="788"/>
      <c r="W254" s="787"/>
      <c r="X254" s="789"/>
      <c r="Y254" s="790"/>
    </row>
    <row r="255" spans="1:25" s="171" customFormat="1" ht="22.5" customHeight="1" thickTop="1" thickBot="1" x14ac:dyDescent="0.3">
      <c r="A255" s="800">
        <v>1</v>
      </c>
      <c r="B255" s="800">
        <v>1</v>
      </c>
      <c r="C255" s="801" t="s">
        <v>258</v>
      </c>
      <c r="D255" s="801" t="s">
        <v>255</v>
      </c>
      <c r="E255" s="801" t="s">
        <v>259</v>
      </c>
      <c r="F255" s="801" t="s">
        <v>2106</v>
      </c>
      <c r="G255" s="801" t="s">
        <v>259</v>
      </c>
      <c r="H255" s="801" t="s">
        <v>2030</v>
      </c>
      <c r="I255" s="801"/>
      <c r="J255" s="801"/>
      <c r="K255" s="804" t="s">
        <v>2241</v>
      </c>
      <c r="L255" s="787"/>
      <c r="M255" s="787"/>
      <c r="N255" s="787"/>
      <c r="O255" s="787">
        <f>+L255+M255-N255</f>
        <v>0</v>
      </c>
      <c r="P255" s="787"/>
      <c r="Q255" s="787"/>
      <c r="R255" s="787"/>
      <c r="S255" s="787"/>
      <c r="T255" s="787"/>
      <c r="U255" s="787"/>
      <c r="V255" s="788"/>
      <c r="W255" s="787"/>
      <c r="X255" s="789"/>
      <c r="Y255" s="790"/>
    </row>
    <row r="256" spans="1:25" ht="22.5" customHeight="1" thickTop="1" thickBot="1" x14ac:dyDescent="0.3">
      <c r="A256" s="800">
        <v>1</v>
      </c>
      <c r="B256" s="800">
        <v>1</v>
      </c>
      <c r="C256" s="801" t="s">
        <v>258</v>
      </c>
      <c r="D256" s="801" t="s">
        <v>255</v>
      </c>
      <c r="E256" s="801" t="s">
        <v>259</v>
      </c>
      <c r="F256" s="801" t="s">
        <v>2106</v>
      </c>
      <c r="G256" s="801" t="s">
        <v>269</v>
      </c>
      <c r="H256" s="801"/>
      <c r="I256" s="801"/>
      <c r="J256" s="801"/>
      <c r="K256" s="804" t="s">
        <v>296</v>
      </c>
      <c r="L256" s="807">
        <f>+L257+L261</f>
        <v>0</v>
      </c>
      <c r="M256" s="807">
        <f t="shared" ref="M256:U256" si="108">+M257+M261</f>
        <v>0</v>
      </c>
      <c r="N256" s="807">
        <f t="shared" si="108"/>
        <v>0</v>
      </c>
      <c r="O256" s="807">
        <f t="shared" si="108"/>
        <v>0</v>
      </c>
      <c r="P256" s="807">
        <f t="shared" si="108"/>
        <v>0</v>
      </c>
      <c r="Q256" s="807">
        <f t="shared" si="108"/>
        <v>0</v>
      </c>
      <c r="R256" s="807">
        <f t="shared" si="108"/>
        <v>0</v>
      </c>
      <c r="S256" s="807">
        <f t="shared" si="108"/>
        <v>0</v>
      </c>
      <c r="T256" s="807">
        <f t="shared" si="108"/>
        <v>0</v>
      </c>
      <c r="U256" s="807">
        <f t="shared" si="108"/>
        <v>0</v>
      </c>
      <c r="V256" s="788"/>
      <c r="W256" s="807"/>
      <c r="X256" s="789"/>
      <c r="Y256" s="790"/>
    </row>
    <row r="257" spans="1:25" ht="22.5" customHeight="1" thickTop="1" thickBot="1" x14ac:dyDescent="0.3">
      <c r="A257" s="800">
        <v>1</v>
      </c>
      <c r="B257" s="800">
        <v>1</v>
      </c>
      <c r="C257" s="801" t="s">
        <v>258</v>
      </c>
      <c r="D257" s="801" t="s">
        <v>255</v>
      </c>
      <c r="E257" s="801" t="s">
        <v>259</v>
      </c>
      <c r="F257" s="801" t="s">
        <v>2106</v>
      </c>
      <c r="G257" s="801" t="s">
        <v>269</v>
      </c>
      <c r="H257" s="801" t="s">
        <v>255</v>
      </c>
      <c r="I257" s="801"/>
      <c r="J257" s="801"/>
      <c r="K257" s="804" t="s">
        <v>2242</v>
      </c>
      <c r="L257" s="807">
        <f>SUM(L258:L260)</f>
        <v>0</v>
      </c>
      <c r="M257" s="807">
        <f t="shared" ref="M257:U257" si="109">SUM(M258:M260)</f>
        <v>0</v>
      </c>
      <c r="N257" s="807">
        <f t="shared" si="109"/>
        <v>0</v>
      </c>
      <c r="O257" s="807">
        <f t="shared" si="109"/>
        <v>0</v>
      </c>
      <c r="P257" s="807">
        <f t="shared" si="109"/>
        <v>0</v>
      </c>
      <c r="Q257" s="807">
        <f t="shared" si="109"/>
        <v>0</v>
      </c>
      <c r="R257" s="807">
        <f t="shared" si="109"/>
        <v>0</v>
      </c>
      <c r="S257" s="807">
        <f t="shared" si="109"/>
        <v>0</v>
      </c>
      <c r="T257" s="807">
        <f t="shared" si="109"/>
        <v>0</v>
      </c>
      <c r="U257" s="807">
        <f t="shared" si="109"/>
        <v>0</v>
      </c>
      <c r="V257" s="788"/>
      <c r="W257" s="807"/>
      <c r="X257" s="789"/>
      <c r="Y257" s="790"/>
    </row>
    <row r="258" spans="1:25" ht="22.5" customHeight="1" thickTop="1" thickBot="1" x14ac:dyDescent="0.3">
      <c r="A258" s="800">
        <v>1</v>
      </c>
      <c r="B258" s="800">
        <v>1</v>
      </c>
      <c r="C258" s="801" t="s">
        <v>258</v>
      </c>
      <c r="D258" s="801" t="s">
        <v>255</v>
      </c>
      <c r="E258" s="801" t="s">
        <v>259</v>
      </c>
      <c r="F258" s="801" t="s">
        <v>2106</v>
      </c>
      <c r="G258" s="801" t="s">
        <v>269</v>
      </c>
      <c r="H258" s="801" t="s">
        <v>255</v>
      </c>
      <c r="I258" s="801" t="s">
        <v>252</v>
      </c>
      <c r="J258" s="801"/>
      <c r="K258" s="804" t="s">
        <v>2243</v>
      </c>
      <c r="L258" s="807"/>
      <c r="M258" s="807"/>
      <c r="N258" s="807"/>
      <c r="O258" s="787">
        <f>+L258+M258-N258</f>
        <v>0</v>
      </c>
      <c r="P258" s="807"/>
      <c r="Q258" s="807"/>
      <c r="R258" s="807"/>
      <c r="S258" s="807"/>
      <c r="T258" s="807"/>
      <c r="U258" s="807"/>
      <c r="V258" s="788"/>
      <c r="W258" s="807"/>
      <c r="X258" s="789"/>
      <c r="Y258" s="790"/>
    </row>
    <row r="259" spans="1:25" ht="22.5" customHeight="1" thickTop="1" thickBot="1" x14ac:dyDescent="0.3">
      <c r="A259" s="800">
        <v>1</v>
      </c>
      <c r="B259" s="800">
        <v>1</v>
      </c>
      <c r="C259" s="801" t="s">
        <v>258</v>
      </c>
      <c r="D259" s="801" t="s">
        <v>255</v>
      </c>
      <c r="E259" s="801" t="s">
        <v>259</v>
      </c>
      <c r="F259" s="801" t="s">
        <v>2106</v>
      </c>
      <c r="G259" s="801" t="s">
        <v>269</v>
      </c>
      <c r="H259" s="801" t="s">
        <v>255</v>
      </c>
      <c r="I259" s="801" t="s">
        <v>258</v>
      </c>
      <c r="J259" s="801"/>
      <c r="K259" s="804" t="s">
        <v>2244</v>
      </c>
      <c r="L259" s="807"/>
      <c r="M259" s="807"/>
      <c r="N259" s="807"/>
      <c r="O259" s="787">
        <f>+L259+M259-N259</f>
        <v>0</v>
      </c>
      <c r="P259" s="807"/>
      <c r="Q259" s="807"/>
      <c r="R259" s="807"/>
      <c r="S259" s="807"/>
      <c r="T259" s="807"/>
      <c r="U259" s="807"/>
      <c r="V259" s="788"/>
      <c r="W259" s="807"/>
      <c r="X259" s="789"/>
      <c r="Y259" s="790"/>
    </row>
    <row r="260" spans="1:25" ht="22.5" customHeight="1" thickTop="1" thickBot="1" x14ac:dyDescent="0.3">
      <c r="A260" s="800">
        <v>1</v>
      </c>
      <c r="B260" s="800">
        <v>1</v>
      </c>
      <c r="C260" s="801" t="s">
        <v>258</v>
      </c>
      <c r="D260" s="801" t="s">
        <v>255</v>
      </c>
      <c r="E260" s="801" t="s">
        <v>259</v>
      </c>
      <c r="F260" s="801" t="s">
        <v>2106</v>
      </c>
      <c r="G260" s="801" t="s">
        <v>269</v>
      </c>
      <c r="H260" s="801" t="s">
        <v>255</v>
      </c>
      <c r="I260" s="801" t="s">
        <v>2030</v>
      </c>
      <c r="J260" s="801"/>
      <c r="K260" s="804" t="s">
        <v>2245</v>
      </c>
      <c r="L260" s="807"/>
      <c r="M260" s="807"/>
      <c r="N260" s="807"/>
      <c r="O260" s="787">
        <f>+L260+M260-N260</f>
        <v>0</v>
      </c>
      <c r="P260" s="807"/>
      <c r="Q260" s="807"/>
      <c r="R260" s="807"/>
      <c r="S260" s="807"/>
      <c r="T260" s="807"/>
      <c r="U260" s="807"/>
      <c r="V260" s="788"/>
      <c r="W260" s="807"/>
      <c r="X260" s="789"/>
      <c r="Y260" s="790"/>
    </row>
    <row r="261" spans="1:25" ht="22.5" customHeight="1" thickTop="1" thickBot="1" x14ac:dyDescent="0.3">
      <c r="A261" s="800">
        <v>1</v>
      </c>
      <c r="B261" s="800">
        <v>1</v>
      </c>
      <c r="C261" s="801" t="s">
        <v>258</v>
      </c>
      <c r="D261" s="801" t="s">
        <v>255</v>
      </c>
      <c r="E261" s="801" t="s">
        <v>259</v>
      </c>
      <c r="F261" s="801" t="s">
        <v>2106</v>
      </c>
      <c r="G261" s="801" t="s">
        <v>269</v>
      </c>
      <c r="H261" s="801" t="s">
        <v>259</v>
      </c>
      <c r="I261" s="801"/>
      <c r="J261" s="801"/>
      <c r="K261" s="804" t="s">
        <v>297</v>
      </c>
      <c r="L261" s="807">
        <f>SUM(L262:L264)</f>
        <v>0</v>
      </c>
      <c r="M261" s="807">
        <f t="shared" ref="M261:U261" si="110">SUM(M262:M264)</f>
        <v>0</v>
      </c>
      <c r="N261" s="807">
        <f t="shared" si="110"/>
        <v>0</v>
      </c>
      <c r="O261" s="807">
        <f t="shared" si="110"/>
        <v>0</v>
      </c>
      <c r="P261" s="807">
        <f t="shared" si="110"/>
        <v>0</v>
      </c>
      <c r="Q261" s="807">
        <f t="shared" si="110"/>
        <v>0</v>
      </c>
      <c r="R261" s="807">
        <f t="shared" si="110"/>
        <v>0</v>
      </c>
      <c r="S261" s="807">
        <f t="shared" si="110"/>
        <v>0</v>
      </c>
      <c r="T261" s="807">
        <f t="shared" si="110"/>
        <v>0</v>
      </c>
      <c r="U261" s="807">
        <f t="shared" si="110"/>
        <v>0</v>
      </c>
      <c r="V261" s="788"/>
      <c r="W261" s="807"/>
      <c r="X261" s="789"/>
      <c r="Y261" s="790"/>
    </row>
    <row r="262" spans="1:25" ht="22.5" customHeight="1" thickTop="1" thickBot="1" x14ac:dyDescent="0.3">
      <c r="A262" s="800">
        <v>1</v>
      </c>
      <c r="B262" s="800">
        <v>1</v>
      </c>
      <c r="C262" s="801" t="s">
        <v>258</v>
      </c>
      <c r="D262" s="801" t="s">
        <v>255</v>
      </c>
      <c r="E262" s="801" t="s">
        <v>259</v>
      </c>
      <c r="F262" s="801" t="s">
        <v>2106</v>
      </c>
      <c r="G262" s="801" t="s">
        <v>269</v>
      </c>
      <c r="H262" s="801" t="s">
        <v>259</v>
      </c>
      <c r="I262" s="801" t="s">
        <v>252</v>
      </c>
      <c r="J262" s="801"/>
      <c r="K262" s="804" t="s">
        <v>2246</v>
      </c>
      <c r="L262" s="807"/>
      <c r="M262" s="807"/>
      <c r="N262" s="807"/>
      <c r="O262" s="787">
        <f>+L262+M262-N262</f>
        <v>0</v>
      </c>
      <c r="P262" s="807"/>
      <c r="Q262" s="807"/>
      <c r="R262" s="807"/>
      <c r="S262" s="807"/>
      <c r="T262" s="807"/>
      <c r="U262" s="807"/>
      <c r="V262" s="788"/>
      <c r="W262" s="807"/>
      <c r="X262" s="789"/>
      <c r="Y262" s="790"/>
    </row>
    <row r="263" spans="1:25" ht="22.5" customHeight="1" thickTop="1" thickBot="1" x14ac:dyDescent="0.3">
      <c r="A263" s="800">
        <v>1</v>
      </c>
      <c r="B263" s="800">
        <v>1</v>
      </c>
      <c r="C263" s="801" t="s">
        <v>258</v>
      </c>
      <c r="D263" s="801" t="s">
        <v>255</v>
      </c>
      <c r="E263" s="801" t="s">
        <v>259</v>
      </c>
      <c r="F263" s="801" t="s">
        <v>2106</v>
      </c>
      <c r="G263" s="801" t="s">
        <v>269</v>
      </c>
      <c r="H263" s="801" t="s">
        <v>259</v>
      </c>
      <c r="I263" s="801" t="s">
        <v>258</v>
      </c>
      <c r="J263" s="801"/>
      <c r="K263" s="804" t="s">
        <v>2247</v>
      </c>
      <c r="L263" s="807"/>
      <c r="M263" s="807"/>
      <c r="N263" s="807"/>
      <c r="O263" s="787">
        <f>+L263+M263-N263</f>
        <v>0</v>
      </c>
      <c r="P263" s="807"/>
      <c r="Q263" s="807"/>
      <c r="R263" s="807"/>
      <c r="S263" s="807"/>
      <c r="T263" s="807"/>
      <c r="U263" s="807"/>
      <c r="V263" s="788"/>
      <c r="W263" s="807"/>
      <c r="X263" s="789"/>
      <c r="Y263" s="790"/>
    </row>
    <row r="264" spans="1:25" ht="22.5" customHeight="1" thickTop="1" thickBot="1" x14ac:dyDescent="0.3">
      <c r="A264" s="800">
        <v>1</v>
      </c>
      <c r="B264" s="800">
        <v>1</v>
      </c>
      <c r="C264" s="801" t="s">
        <v>258</v>
      </c>
      <c r="D264" s="801" t="s">
        <v>255</v>
      </c>
      <c r="E264" s="801" t="s">
        <v>259</v>
      </c>
      <c r="F264" s="801" t="s">
        <v>2106</v>
      </c>
      <c r="G264" s="801" t="s">
        <v>269</v>
      </c>
      <c r="H264" s="801" t="s">
        <v>259</v>
      </c>
      <c r="I264" s="801" t="s">
        <v>2030</v>
      </c>
      <c r="J264" s="801"/>
      <c r="K264" s="804" t="s">
        <v>2248</v>
      </c>
      <c r="L264" s="807"/>
      <c r="M264" s="807"/>
      <c r="N264" s="807"/>
      <c r="O264" s="787">
        <f>+L264+M264-N264</f>
        <v>0</v>
      </c>
      <c r="P264" s="807"/>
      <c r="Q264" s="807"/>
      <c r="R264" s="807"/>
      <c r="S264" s="807"/>
      <c r="T264" s="807"/>
      <c r="U264" s="807"/>
      <c r="V264" s="788"/>
      <c r="W264" s="807"/>
      <c r="X264" s="789"/>
      <c r="Y264" s="790"/>
    </row>
    <row r="265" spans="1:25" ht="22.5" customHeight="1" thickTop="1" thickBot="1" x14ac:dyDescent="0.3">
      <c r="A265" s="800">
        <v>1</v>
      </c>
      <c r="B265" s="800">
        <v>1</v>
      </c>
      <c r="C265" s="801" t="s">
        <v>258</v>
      </c>
      <c r="D265" s="801" t="s">
        <v>255</v>
      </c>
      <c r="E265" s="801" t="s">
        <v>259</v>
      </c>
      <c r="F265" s="801" t="s">
        <v>2128</v>
      </c>
      <c r="G265" s="801"/>
      <c r="H265" s="801"/>
      <c r="I265" s="801"/>
      <c r="J265" s="801"/>
      <c r="K265" s="804" t="s">
        <v>2249</v>
      </c>
      <c r="L265" s="807">
        <f>+L266+L270+L274</f>
        <v>0</v>
      </c>
      <c r="M265" s="807">
        <f t="shared" ref="M265:U265" si="111">+M266+M270+M274</f>
        <v>0</v>
      </c>
      <c r="N265" s="807">
        <f t="shared" si="111"/>
        <v>0</v>
      </c>
      <c r="O265" s="807">
        <f t="shared" si="111"/>
        <v>0</v>
      </c>
      <c r="P265" s="807">
        <f t="shared" si="111"/>
        <v>0</v>
      </c>
      <c r="Q265" s="807">
        <f t="shared" si="111"/>
        <v>0</v>
      </c>
      <c r="R265" s="807">
        <f t="shared" si="111"/>
        <v>0</v>
      </c>
      <c r="S265" s="807">
        <f t="shared" si="111"/>
        <v>0</v>
      </c>
      <c r="T265" s="807">
        <f t="shared" si="111"/>
        <v>0</v>
      </c>
      <c r="U265" s="807">
        <f t="shared" si="111"/>
        <v>0</v>
      </c>
      <c r="V265" s="788"/>
      <c r="W265" s="807"/>
      <c r="X265" s="789"/>
      <c r="Y265" s="790"/>
    </row>
    <row r="266" spans="1:25" ht="22.5" customHeight="1" thickTop="1" thickBot="1" x14ac:dyDescent="0.3">
      <c r="A266" s="800">
        <v>1</v>
      </c>
      <c r="B266" s="800">
        <v>1</v>
      </c>
      <c r="C266" s="801" t="s">
        <v>258</v>
      </c>
      <c r="D266" s="801" t="s">
        <v>255</v>
      </c>
      <c r="E266" s="801" t="s">
        <v>259</v>
      </c>
      <c r="F266" s="801" t="s">
        <v>2128</v>
      </c>
      <c r="G266" s="801" t="s">
        <v>255</v>
      </c>
      <c r="H266" s="801"/>
      <c r="I266" s="801"/>
      <c r="J266" s="801"/>
      <c r="K266" s="804" t="s">
        <v>2250</v>
      </c>
      <c r="L266" s="807">
        <f>SUM(L267:L269)</f>
        <v>0</v>
      </c>
      <c r="M266" s="807">
        <f t="shared" ref="M266:U266" si="112">SUM(M267:M269)</f>
        <v>0</v>
      </c>
      <c r="N266" s="807">
        <f t="shared" si="112"/>
        <v>0</v>
      </c>
      <c r="O266" s="807">
        <f t="shared" si="112"/>
        <v>0</v>
      </c>
      <c r="P266" s="807">
        <f t="shared" si="112"/>
        <v>0</v>
      </c>
      <c r="Q266" s="807">
        <f t="shared" si="112"/>
        <v>0</v>
      </c>
      <c r="R266" s="807">
        <f t="shared" si="112"/>
        <v>0</v>
      </c>
      <c r="S266" s="807">
        <f t="shared" si="112"/>
        <v>0</v>
      </c>
      <c r="T266" s="807">
        <f t="shared" si="112"/>
        <v>0</v>
      </c>
      <c r="U266" s="807">
        <f t="shared" si="112"/>
        <v>0</v>
      </c>
      <c r="V266" s="788"/>
      <c r="W266" s="807"/>
      <c r="X266" s="789"/>
      <c r="Y266" s="790"/>
    </row>
    <row r="267" spans="1:25" ht="22.5" customHeight="1" thickTop="1" thickBot="1" x14ac:dyDescent="0.3">
      <c r="A267" s="800">
        <v>1</v>
      </c>
      <c r="B267" s="800">
        <v>1</v>
      </c>
      <c r="C267" s="801" t="s">
        <v>258</v>
      </c>
      <c r="D267" s="801" t="s">
        <v>255</v>
      </c>
      <c r="E267" s="801" t="s">
        <v>259</v>
      </c>
      <c r="F267" s="801" t="s">
        <v>2128</v>
      </c>
      <c r="G267" s="801" t="s">
        <v>255</v>
      </c>
      <c r="H267" s="801" t="s">
        <v>252</v>
      </c>
      <c r="I267" s="801"/>
      <c r="J267" s="801"/>
      <c r="K267" s="804" t="s">
        <v>2251</v>
      </c>
      <c r="L267" s="807"/>
      <c r="M267" s="807"/>
      <c r="N267" s="807"/>
      <c r="O267" s="787">
        <f>+L267+M267-N267</f>
        <v>0</v>
      </c>
      <c r="P267" s="807"/>
      <c r="Q267" s="807"/>
      <c r="R267" s="807"/>
      <c r="S267" s="807"/>
      <c r="T267" s="807"/>
      <c r="U267" s="807"/>
      <c r="V267" s="788"/>
      <c r="W267" s="807"/>
      <c r="X267" s="789"/>
      <c r="Y267" s="790"/>
    </row>
    <row r="268" spans="1:25" ht="22.5" customHeight="1" thickTop="1" thickBot="1" x14ac:dyDescent="0.3">
      <c r="A268" s="800">
        <v>1</v>
      </c>
      <c r="B268" s="800">
        <v>1</v>
      </c>
      <c r="C268" s="801" t="s">
        <v>258</v>
      </c>
      <c r="D268" s="801" t="s">
        <v>255</v>
      </c>
      <c r="E268" s="801" t="s">
        <v>259</v>
      </c>
      <c r="F268" s="801" t="s">
        <v>2128</v>
      </c>
      <c r="G268" s="801" t="s">
        <v>255</v>
      </c>
      <c r="H268" s="801" t="s">
        <v>258</v>
      </c>
      <c r="I268" s="801"/>
      <c r="J268" s="801"/>
      <c r="K268" s="804" t="s">
        <v>2252</v>
      </c>
      <c r="L268" s="807"/>
      <c r="M268" s="807"/>
      <c r="N268" s="807"/>
      <c r="O268" s="787">
        <f>+L268+M268-N268</f>
        <v>0</v>
      </c>
      <c r="P268" s="807"/>
      <c r="Q268" s="807"/>
      <c r="R268" s="807"/>
      <c r="S268" s="807"/>
      <c r="T268" s="807"/>
      <c r="U268" s="807"/>
      <c r="V268" s="788"/>
      <c r="W268" s="807"/>
      <c r="X268" s="789"/>
      <c r="Y268" s="790"/>
    </row>
    <row r="269" spans="1:25" ht="22.5" customHeight="1" thickTop="1" thickBot="1" x14ac:dyDescent="0.3">
      <c r="A269" s="800">
        <v>1</v>
      </c>
      <c r="B269" s="800">
        <v>1</v>
      </c>
      <c r="C269" s="801" t="s">
        <v>258</v>
      </c>
      <c r="D269" s="801" t="s">
        <v>255</v>
      </c>
      <c r="E269" s="801" t="s">
        <v>259</v>
      </c>
      <c r="F269" s="801" t="s">
        <v>2128</v>
      </c>
      <c r="G269" s="801" t="s">
        <v>255</v>
      </c>
      <c r="H269" s="801" t="s">
        <v>2030</v>
      </c>
      <c r="I269" s="801"/>
      <c r="J269" s="801"/>
      <c r="K269" s="804" t="s">
        <v>2253</v>
      </c>
      <c r="L269" s="807"/>
      <c r="M269" s="807"/>
      <c r="N269" s="807"/>
      <c r="O269" s="787">
        <f>+L269+M269-N269</f>
        <v>0</v>
      </c>
      <c r="P269" s="807"/>
      <c r="Q269" s="807"/>
      <c r="R269" s="807"/>
      <c r="S269" s="807"/>
      <c r="T269" s="807"/>
      <c r="U269" s="807"/>
      <c r="V269" s="788"/>
      <c r="W269" s="807"/>
      <c r="X269" s="789"/>
      <c r="Y269" s="790"/>
    </row>
    <row r="270" spans="1:25" ht="22.5" customHeight="1" thickTop="1" thickBot="1" x14ac:dyDescent="0.3">
      <c r="A270" s="800">
        <v>1</v>
      </c>
      <c r="B270" s="800">
        <v>1</v>
      </c>
      <c r="C270" s="801" t="s">
        <v>258</v>
      </c>
      <c r="D270" s="801" t="s">
        <v>255</v>
      </c>
      <c r="E270" s="801" t="s">
        <v>259</v>
      </c>
      <c r="F270" s="801" t="s">
        <v>2128</v>
      </c>
      <c r="G270" s="801" t="s">
        <v>259</v>
      </c>
      <c r="H270" s="801"/>
      <c r="I270" s="801"/>
      <c r="J270" s="801"/>
      <c r="K270" s="804" t="s">
        <v>2254</v>
      </c>
      <c r="L270" s="807">
        <f>SUM(L271:L273)</f>
        <v>0</v>
      </c>
      <c r="M270" s="807">
        <f t="shared" ref="M270:U270" si="113">SUM(M271:M273)</f>
        <v>0</v>
      </c>
      <c r="N270" s="807">
        <f t="shared" si="113"/>
        <v>0</v>
      </c>
      <c r="O270" s="807">
        <f t="shared" si="113"/>
        <v>0</v>
      </c>
      <c r="P270" s="807">
        <f t="shared" si="113"/>
        <v>0</v>
      </c>
      <c r="Q270" s="807">
        <f t="shared" si="113"/>
        <v>0</v>
      </c>
      <c r="R270" s="807">
        <f t="shared" si="113"/>
        <v>0</v>
      </c>
      <c r="S270" s="807">
        <f t="shared" si="113"/>
        <v>0</v>
      </c>
      <c r="T270" s="807">
        <f t="shared" si="113"/>
        <v>0</v>
      </c>
      <c r="U270" s="807">
        <f t="shared" si="113"/>
        <v>0</v>
      </c>
      <c r="V270" s="788"/>
      <c r="W270" s="807"/>
      <c r="X270" s="789"/>
      <c r="Y270" s="790"/>
    </row>
    <row r="271" spans="1:25" ht="22.5" customHeight="1" thickTop="1" thickBot="1" x14ac:dyDescent="0.3">
      <c r="A271" s="800">
        <v>1</v>
      </c>
      <c r="B271" s="800">
        <v>1</v>
      </c>
      <c r="C271" s="801" t="s">
        <v>258</v>
      </c>
      <c r="D271" s="801" t="s">
        <v>255</v>
      </c>
      <c r="E271" s="801" t="s">
        <v>259</v>
      </c>
      <c r="F271" s="801" t="s">
        <v>2128</v>
      </c>
      <c r="G271" s="801" t="s">
        <v>259</v>
      </c>
      <c r="H271" s="801" t="s">
        <v>252</v>
      </c>
      <c r="I271" s="801"/>
      <c r="J271" s="801"/>
      <c r="K271" s="804" t="s">
        <v>2255</v>
      </c>
      <c r="L271" s="807"/>
      <c r="M271" s="807"/>
      <c r="N271" s="807"/>
      <c r="O271" s="787">
        <f>+L271+M271-N271</f>
        <v>0</v>
      </c>
      <c r="P271" s="807"/>
      <c r="Q271" s="807"/>
      <c r="R271" s="807"/>
      <c r="S271" s="807"/>
      <c r="T271" s="807"/>
      <c r="U271" s="807"/>
      <c r="V271" s="788"/>
      <c r="W271" s="807"/>
      <c r="X271" s="789"/>
      <c r="Y271" s="790"/>
    </row>
    <row r="272" spans="1:25" ht="22.5" customHeight="1" thickTop="1" thickBot="1" x14ac:dyDescent="0.3">
      <c r="A272" s="800">
        <v>1</v>
      </c>
      <c r="B272" s="800">
        <v>1</v>
      </c>
      <c r="C272" s="801" t="s">
        <v>258</v>
      </c>
      <c r="D272" s="801" t="s">
        <v>255</v>
      </c>
      <c r="E272" s="801" t="s">
        <v>259</v>
      </c>
      <c r="F272" s="801" t="s">
        <v>2128</v>
      </c>
      <c r="G272" s="801" t="s">
        <v>259</v>
      </c>
      <c r="H272" s="801" t="s">
        <v>258</v>
      </c>
      <c r="I272" s="801"/>
      <c r="J272" s="801"/>
      <c r="K272" s="804" t="s">
        <v>2256</v>
      </c>
      <c r="L272" s="807"/>
      <c r="M272" s="807"/>
      <c r="N272" s="807"/>
      <c r="O272" s="787">
        <f>+L272+M272-N272</f>
        <v>0</v>
      </c>
      <c r="P272" s="807"/>
      <c r="Q272" s="807"/>
      <c r="R272" s="807"/>
      <c r="S272" s="807"/>
      <c r="T272" s="807"/>
      <c r="U272" s="807"/>
      <c r="V272" s="788"/>
      <c r="W272" s="807"/>
      <c r="X272" s="789"/>
      <c r="Y272" s="790"/>
    </row>
    <row r="273" spans="1:25" ht="22.5" customHeight="1" thickTop="1" thickBot="1" x14ac:dyDescent="0.3">
      <c r="A273" s="800">
        <v>1</v>
      </c>
      <c r="B273" s="800">
        <v>1</v>
      </c>
      <c r="C273" s="801" t="s">
        <v>258</v>
      </c>
      <c r="D273" s="801" t="s">
        <v>255</v>
      </c>
      <c r="E273" s="801" t="s">
        <v>259</v>
      </c>
      <c r="F273" s="801" t="s">
        <v>2128</v>
      </c>
      <c r="G273" s="801" t="s">
        <v>259</v>
      </c>
      <c r="H273" s="801" t="s">
        <v>2030</v>
      </c>
      <c r="I273" s="801"/>
      <c r="J273" s="801"/>
      <c r="K273" s="804" t="s">
        <v>2257</v>
      </c>
      <c r="L273" s="807"/>
      <c r="M273" s="807"/>
      <c r="N273" s="807"/>
      <c r="O273" s="787">
        <f>+L273+M273-N273</f>
        <v>0</v>
      </c>
      <c r="P273" s="807"/>
      <c r="Q273" s="807"/>
      <c r="R273" s="807"/>
      <c r="S273" s="807"/>
      <c r="T273" s="807"/>
      <c r="U273" s="807"/>
      <c r="V273" s="788"/>
      <c r="W273" s="807"/>
      <c r="X273" s="789"/>
      <c r="Y273" s="790"/>
    </row>
    <row r="274" spans="1:25" ht="22.5" customHeight="1" thickTop="1" thickBot="1" x14ac:dyDescent="0.3">
      <c r="A274" s="800">
        <v>1</v>
      </c>
      <c r="B274" s="800">
        <v>1</v>
      </c>
      <c r="C274" s="801" t="s">
        <v>258</v>
      </c>
      <c r="D274" s="801" t="s">
        <v>255</v>
      </c>
      <c r="E274" s="801" t="s">
        <v>259</v>
      </c>
      <c r="F274" s="801" t="s">
        <v>2128</v>
      </c>
      <c r="G274" s="801" t="s">
        <v>269</v>
      </c>
      <c r="H274" s="801"/>
      <c r="I274" s="801"/>
      <c r="J274" s="801"/>
      <c r="K274" s="804" t="s">
        <v>2258</v>
      </c>
      <c r="L274" s="807">
        <f>SUM(L275:L277)</f>
        <v>0</v>
      </c>
      <c r="M274" s="807">
        <f t="shared" ref="M274:U274" si="114">SUM(M275:M277)</f>
        <v>0</v>
      </c>
      <c r="N274" s="807">
        <f t="shared" si="114"/>
        <v>0</v>
      </c>
      <c r="O274" s="807">
        <f t="shared" si="114"/>
        <v>0</v>
      </c>
      <c r="P274" s="807">
        <f t="shared" si="114"/>
        <v>0</v>
      </c>
      <c r="Q274" s="807">
        <f t="shared" si="114"/>
        <v>0</v>
      </c>
      <c r="R274" s="807">
        <f t="shared" si="114"/>
        <v>0</v>
      </c>
      <c r="S274" s="807">
        <f t="shared" si="114"/>
        <v>0</v>
      </c>
      <c r="T274" s="807">
        <f t="shared" si="114"/>
        <v>0</v>
      </c>
      <c r="U274" s="807">
        <f t="shared" si="114"/>
        <v>0</v>
      </c>
      <c r="V274" s="788"/>
      <c r="W274" s="807"/>
      <c r="X274" s="789"/>
      <c r="Y274" s="790"/>
    </row>
    <row r="275" spans="1:25" ht="22.5" customHeight="1" thickTop="1" thickBot="1" x14ac:dyDescent="0.3">
      <c r="A275" s="800">
        <v>1</v>
      </c>
      <c r="B275" s="800">
        <v>1</v>
      </c>
      <c r="C275" s="801" t="s">
        <v>258</v>
      </c>
      <c r="D275" s="801" t="s">
        <v>255</v>
      </c>
      <c r="E275" s="801" t="s">
        <v>259</v>
      </c>
      <c r="F275" s="801" t="s">
        <v>2128</v>
      </c>
      <c r="G275" s="801" t="s">
        <v>269</v>
      </c>
      <c r="H275" s="801" t="s">
        <v>252</v>
      </c>
      <c r="I275" s="801"/>
      <c r="J275" s="801"/>
      <c r="K275" s="804" t="s">
        <v>2259</v>
      </c>
      <c r="L275" s="807"/>
      <c r="M275" s="807"/>
      <c r="N275" s="807"/>
      <c r="O275" s="787">
        <f>+L275+M275-N275</f>
        <v>0</v>
      </c>
      <c r="P275" s="807"/>
      <c r="Q275" s="807"/>
      <c r="R275" s="807"/>
      <c r="S275" s="807"/>
      <c r="T275" s="807"/>
      <c r="U275" s="807"/>
      <c r="V275" s="788"/>
      <c r="W275" s="807"/>
      <c r="X275" s="789"/>
      <c r="Y275" s="790"/>
    </row>
    <row r="276" spans="1:25" ht="22.5" customHeight="1" thickTop="1" thickBot="1" x14ac:dyDescent="0.3">
      <c r="A276" s="800">
        <v>1</v>
      </c>
      <c r="B276" s="800">
        <v>1</v>
      </c>
      <c r="C276" s="801" t="s">
        <v>258</v>
      </c>
      <c r="D276" s="801" t="s">
        <v>255</v>
      </c>
      <c r="E276" s="801" t="s">
        <v>259</v>
      </c>
      <c r="F276" s="801" t="s">
        <v>2128</v>
      </c>
      <c r="G276" s="801" t="s">
        <v>269</v>
      </c>
      <c r="H276" s="801" t="s">
        <v>258</v>
      </c>
      <c r="I276" s="801"/>
      <c r="J276" s="801"/>
      <c r="K276" s="804" t="s">
        <v>2260</v>
      </c>
      <c r="L276" s="807"/>
      <c r="M276" s="807"/>
      <c r="N276" s="807"/>
      <c r="O276" s="787">
        <f>+L276+M276-N276</f>
        <v>0</v>
      </c>
      <c r="P276" s="807"/>
      <c r="Q276" s="807"/>
      <c r="R276" s="807"/>
      <c r="S276" s="807"/>
      <c r="T276" s="807"/>
      <c r="U276" s="807"/>
      <c r="V276" s="788"/>
      <c r="W276" s="807"/>
      <c r="X276" s="789"/>
      <c r="Y276" s="790"/>
    </row>
    <row r="277" spans="1:25" ht="22.5" customHeight="1" thickTop="1" thickBot="1" x14ac:dyDescent="0.3">
      <c r="A277" s="800">
        <v>1</v>
      </c>
      <c r="B277" s="800">
        <v>1</v>
      </c>
      <c r="C277" s="801" t="s">
        <v>258</v>
      </c>
      <c r="D277" s="801" t="s">
        <v>255</v>
      </c>
      <c r="E277" s="801" t="s">
        <v>259</v>
      </c>
      <c r="F277" s="801" t="s">
        <v>2128</v>
      </c>
      <c r="G277" s="801" t="s">
        <v>269</v>
      </c>
      <c r="H277" s="801" t="s">
        <v>2030</v>
      </c>
      <c r="I277" s="801"/>
      <c r="J277" s="801"/>
      <c r="K277" s="804" t="s">
        <v>2261</v>
      </c>
      <c r="L277" s="807"/>
      <c r="M277" s="807"/>
      <c r="N277" s="807"/>
      <c r="O277" s="787">
        <f>+L277+M277-N277</f>
        <v>0</v>
      </c>
      <c r="P277" s="807"/>
      <c r="Q277" s="807"/>
      <c r="R277" s="807"/>
      <c r="S277" s="807"/>
      <c r="T277" s="807"/>
      <c r="U277" s="807"/>
      <c r="V277" s="788"/>
      <c r="W277" s="807"/>
      <c r="X277" s="789"/>
      <c r="Y277" s="790"/>
    </row>
    <row r="278" spans="1:25" ht="22.5" customHeight="1" thickTop="1" thickBot="1" x14ac:dyDescent="0.3">
      <c r="A278" s="800">
        <v>1</v>
      </c>
      <c r="B278" s="800">
        <v>1</v>
      </c>
      <c r="C278" s="801" t="s">
        <v>258</v>
      </c>
      <c r="D278" s="801" t="s">
        <v>255</v>
      </c>
      <c r="E278" s="801" t="s">
        <v>259</v>
      </c>
      <c r="F278" s="801" t="s">
        <v>2176</v>
      </c>
      <c r="G278" s="801"/>
      <c r="H278" s="801"/>
      <c r="I278" s="801"/>
      <c r="J278" s="801"/>
      <c r="K278" s="804" t="s">
        <v>298</v>
      </c>
      <c r="L278" s="807">
        <f>+L279+L283</f>
        <v>0</v>
      </c>
      <c r="M278" s="807">
        <f t="shared" ref="M278:U278" si="115">+M279+M283</f>
        <v>0</v>
      </c>
      <c r="N278" s="807">
        <f t="shared" si="115"/>
        <v>0</v>
      </c>
      <c r="O278" s="807">
        <f t="shared" si="115"/>
        <v>0</v>
      </c>
      <c r="P278" s="807">
        <f t="shared" si="115"/>
        <v>0</v>
      </c>
      <c r="Q278" s="807">
        <f t="shared" si="115"/>
        <v>0</v>
      </c>
      <c r="R278" s="807">
        <f t="shared" si="115"/>
        <v>0</v>
      </c>
      <c r="S278" s="807">
        <f t="shared" si="115"/>
        <v>0</v>
      </c>
      <c r="T278" s="807">
        <f t="shared" si="115"/>
        <v>0</v>
      </c>
      <c r="U278" s="807">
        <f t="shared" si="115"/>
        <v>0</v>
      </c>
      <c r="V278" s="788"/>
      <c r="W278" s="807"/>
      <c r="X278" s="789"/>
      <c r="Y278" s="790"/>
    </row>
    <row r="279" spans="1:25" ht="22.5" customHeight="1" thickTop="1" thickBot="1" x14ac:dyDescent="0.3">
      <c r="A279" s="800">
        <v>1</v>
      </c>
      <c r="B279" s="800">
        <v>1</v>
      </c>
      <c r="C279" s="801" t="s">
        <v>258</v>
      </c>
      <c r="D279" s="801" t="s">
        <v>255</v>
      </c>
      <c r="E279" s="801" t="s">
        <v>259</v>
      </c>
      <c r="F279" s="801" t="s">
        <v>2176</v>
      </c>
      <c r="G279" s="801" t="s">
        <v>255</v>
      </c>
      <c r="H279" s="801"/>
      <c r="I279" s="801"/>
      <c r="J279" s="801"/>
      <c r="K279" s="804" t="s">
        <v>299</v>
      </c>
      <c r="L279" s="807">
        <f>SUM(L280:L282)</f>
        <v>0</v>
      </c>
      <c r="M279" s="807">
        <f t="shared" ref="M279:U279" si="116">SUM(M280:M282)</f>
        <v>0</v>
      </c>
      <c r="N279" s="807">
        <f t="shared" si="116"/>
        <v>0</v>
      </c>
      <c r="O279" s="807">
        <f t="shared" si="116"/>
        <v>0</v>
      </c>
      <c r="P279" s="807">
        <f t="shared" si="116"/>
        <v>0</v>
      </c>
      <c r="Q279" s="807">
        <f t="shared" si="116"/>
        <v>0</v>
      </c>
      <c r="R279" s="807">
        <f t="shared" si="116"/>
        <v>0</v>
      </c>
      <c r="S279" s="807">
        <f t="shared" si="116"/>
        <v>0</v>
      </c>
      <c r="T279" s="807">
        <f t="shared" si="116"/>
        <v>0</v>
      </c>
      <c r="U279" s="807">
        <f t="shared" si="116"/>
        <v>0</v>
      </c>
      <c r="V279" s="788"/>
      <c r="W279" s="807"/>
      <c r="X279" s="789"/>
      <c r="Y279" s="790"/>
    </row>
    <row r="280" spans="1:25" ht="22.5" customHeight="1" thickTop="1" thickBot="1" x14ac:dyDescent="0.3">
      <c r="A280" s="800">
        <v>1</v>
      </c>
      <c r="B280" s="800">
        <v>1</v>
      </c>
      <c r="C280" s="801" t="s">
        <v>258</v>
      </c>
      <c r="D280" s="801" t="s">
        <v>255</v>
      </c>
      <c r="E280" s="801" t="s">
        <v>259</v>
      </c>
      <c r="F280" s="801" t="s">
        <v>2176</v>
      </c>
      <c r="G280" s="801" t="s">
        <v>255</v>
      </c>
      <c r="H280" s="801" t="s">
        <v>252</v>
      </c>
      <c r="I280" s="801"/>
      <c r="J280" s="801"/>
      <c r="K280" s="804" t="s">
        <v>2262</v>
      </c>
      <c r="L280" s="807"/>
      <c r="M280" s="807"/>
      <c r="N280" s="807"/>
      <c r="O280" s="787">
        <f>+L280+M280-N280</f>
        <v>0</v>
      </c>
      <c r="P280" s="807"/>
      <c r="Q280" s="807"/>
      <c r="R280" s="807"/>
      <c r="S280" s="807"/>
      <c r="T280" s="807"/>
      <c r="U280" s="807"/>
      <c r="V280" s="788"/>
      <c r="W280" s="807"/>
      <c r="X280" s="789"/>
      <c r="Y280" s="790"/>
    </row>
    <row r="281" spans="1:25" ht="22.5" customHeight="1" thickTop="1" thickBot="1" x14ac:dyDescent="0.3">
      <c r="A281" s="800">
        <v>1</v>
      </c>
      <c r="B281" s="800">
        <v>1</v>
      </c>
      <c r="C281" s="801" t="s">
        <v>258</v>
      </c>
      <c r="D281" s="801" t="s">
        <v>255</v>
      </c>
      <c r="E281" s="801" t="s">
        <v>259</v>
      </c>
      <c r="F281" s="801" t="s">
        <v>2176</v>
      </c>
      <c r="G281" s="801" t="s">
        <v>255</v>
      </c>
      <c r="H281" s="801" t="s">
        <v>258</v>
      </c>
      <c r="I281" s="801"/>
      <c r="J281" s="801"/>
      <c r="K281" s="804" t="s">
        <v>2263</v>
      </c>
      <c r="L281" s="807"/>
      <c r="M281" s="807"/>
      <c r="N281" s="807"/>
      <c r="O281" s="787">
        <f>+L281+M281-N281</f>
        <v>0</v>
      </c>
      <c r="P281" s="807"/>
      <c r="Q281" s="807"/>
      <c r="R281" s="807"/>
      <c r="S281" s="807"/>
      <c r="T281" s="807"/>
      <c r="U281" s="807"/>
      <c r="V281" s="788"/>
      <c r="W281" s="807"/>
      <c r="X281" s="789"/>
      <c r="Y281" s="790"/>
    </row>
    <row r="282" spans="1:25" ht="22.5" customHeight="1" thickTop="1" thickBot="1" x14ac:dyDescent="0.3">
      <c r="A282" s="800">
        <v>1</v>
      </c>
      <c r="B282" s="800">
        <v>1</v>
      </c>
      <c r="C282" s="801" t="s">
        <v>258</v>
      </c>
      <c r="D282" s="801" t="s">
        <v>255</v>
      </c>
      <c r="E282" s="801" t="s">
        <v>259</v>
      </c>
      <c r="F282" s="801" t="s">
        <v>2176</v>
      </c>
      <c r="G282" s="801" t="s">
        <v>255</v>
      </c>
      <c r="H282" s="801" t="s">
        <v>2030</v>
      </c>
      <c r="I282" s="801"/>
      <c r="J282" s="801"/>
      <c r="K282" s="804" t="s">
        <v>2264</v>
      </c>
      <c r="L282" s="807"/>
      <c r="M282" s="807"/>
      <c r="N282" s="807"/>
      <c r="O282" s="787">
        <f>+L282+M282-N282</f>
        <v>0</v>
      </c>
      <c r="P282" s="807"/>
      <c r="Q282" s="807"/>
      <c r="R282" s="807"/>
      <c r="S282" s="807"/>
      <c r="T282" s="807"/>
      <c r="U282" s="807"/>
      <c r="V282" s="788"/>
      <c r="W282" s="807"/>
      <c r="X282" s="789"/>
      <c r="Y282" s="790"/>
    </row>
    <row r="283" spans="1:25" ht="22.5" customHeight="1" thickTop="1" thickBot="1" x14ac:dyDescent="0.3">
      <c r="A283" s="800">
        <v>1</v>
      </c>
      <c r="B283" s="800">
        <v>1</v>
      </c>
      <c r="C283" s="801" t="s">
        <v>258</v>
      </c>
      <c r="D283" s="801" t="s">
        <v>255</v>
      </c>
      <c r="E283" s="801" t="s">
        <v>259</v>
      </c>
      <c r="F283" s="801" t="s">
        <v>2176</v>
      </c>
      <c r="G283" s="801" t="s">
        <v>259</v>
      </c>
      <c r="H283" s="801"/>
      <c r="I283" s="801"/>
      <c r="J283" s="801"/>
      <c r="K283" s="804" t="s">
        <v>2265</v>
      </c>
      <c r="L283" s="807">
        <f>SUM(L284:L286)</f>
        <v>0</v>
      </c>
      <c r="M283" s="807">
        <f t="shared" ref="M283:U283" si="117">SUM(M284:M286)</f>
        <v>0</v>
      </c>
      <c r="N283" s="807">
        <f t="shared" si="117"/>
        <v>0</v>
      </c>
      <c r="O283" s="807">
        <f t="shared" si="117"/>
        <v>0</v>
      </c>
      <c r="P283" s="807">
        <f t="shared" si="117"/>
        <v>0</v>
      </c>
      <c r="Q283" s="807">
        <f t="shared" si="117"/>
        <v>0</v>
      </c>
      <c r="R283" s="807">
        <f t="shared" si="117"/>
        <v>0</v>
      </c>
      <c r="S283" s="807">
        <f t="shared" si="117"/>
        <v>0</v>
      </c>
      <c r="T283" s="807">
        <f t="shared" si="117"/>
        <v>0</v>
      </c>
      <c r="U283" s="807">
        <f t="shared" si="117"/>
        <v>0</v>
      </c>
      <c r="V283" s="788"/>
      <c r="W283" s="807"/>
      <c r="X283" s="789"/>
      <c r="Y283" s="790"/>
    </row>
    <row r="284" spans="1:25" ht="22.5" customHeight="1" thickTop="1" thickBot="1" x14ac:dyDescent="0.3">
      <c r="A284" s="800">
        <v>1</v>
      </c>
      <c r="B284" s="800">
        <v>1</v>
      </c>
      <c r="C284" s="801" t="s">
        <v>258</v>
      </c>
      <c r="D284" s="801" t="s">
        <v>255</v>
      </c>
      <c r="E284" s="801" t="s">
        <v>259</v>
      </c>
      <c r="F284" s="801" t="s">
        <v>2176</v>
      </c>
      <c r="G284" s="801" t="s">
        <v>259</v>
      </c>
      <c r="H284" s="801" t="s">
        <v>252</v>
      </c>
      <c r="I284" s="801"/>
      <c r="J284" s="801"/>
      <c r="K284" s="804" t="s">
        <v>2266</v>
      </c>
      <c r="L284" s="807"/>
      <c r="M284" s="807"/>
      <c r="N284" s="807"/>
      <c r="O284" s="787">
        <f>+L284+M284-N284</f>
        <v>0</v>
      </c>
      <c r="P284" s="807"/>
      <c r="Q284" s="807"/>
      <c r="R284" s="807"/>
      <c r="S284" s="807"/>
      <c r="T284" s="807"/>
      <c r="U284" s="807"/>
      <c r="V284" s="788"/>
      <c r="W284" s="807"/>
      <c r="X284" s="789"/>
      <c r="Y284" s="790"/>
    </row>
    <row r="285" spans="1:25" ht="22.5" customHeight="1" thickTop="1" thickBot="1" x14ac:dyDescent="0.3">
      <c r="A285" s="800">
        <v>1</v>
      </c>
      <c r="B285" s="800">
        <v>1</v>
      </c>
      <c r="C285" s="801" t="s">
        <v>258</v>
      </c>
      <c r="D285" s="801" t="s">
        <v>255</v>
      </c>
      <c r="E285" s="801" t="s">
        <v>259</v>
      </c>
      <c r="F285" s="801" t="s">
        <v>2176</v>
      </c>
      <c r="G285" s="801" t="s">
        <v>259</v>
      </c>
      <c r="H285" s="801" t="s">
        <v>258</v>
      </c>
      <c r="I285" s="801"/>
      <c r="J285" s="801"/>
      <c r="K285" s="804" t="s">
        <v>2267</v>
      </c>
      <c r="L285" s="807"/>
      <c r="M285" s="807"/>
      <c r="N285" s="807"/>
      <c r="O285" s="787">
        <f>+L285+M285-N285</f>
        <v>0</v>
      </c>
      <c r="P285" s="807"/>
      <c r="Q285" s="807"/>
      <c r="R285" s="807"/>
      <c r="S285" s="807"/>
      <c r="T285" s="807"/>
      <c r="U285" s="807"/>
      <c r="V285" s="788"/>
      <c r="W285" s="807"/>
      <c r="X285" s="789"/>
      <c r="Y285" s="790"/>
    </row>
    <row r="286" spans="1:25" ht="22.5" customHeight="1" thickTop="1" thickBot="1" x14ac:dyDescent="0.3">
      <c r="A286" s="800">
        <v>1</v>
      </c>
      <c r="B286" s="800">
        <v>1</v>
      </c>
      <c r="C286" s="801" t="s">
        <v>258</v>
      </c>
      <c r="D286" s="801" t="s">
        <v>255</v>
      </c>
      <c r="E286" s="801" t="s">
        <v>259</v>
      </c>
      <c r="F286" s="801" t="s">
        <v>2176</v>
      </c>
      <c r="G286" s="801" t="s">
        <v>259</v>
      </c>
      <c r="H286" s="801" t="s">
        <v>2030</v>
      </c>
      <c r="I286" s="801"/>
      <c r="J286" s="801"/>
      <c r="K286" s="804" t="s">
        <v>2268</v>
      </c>
      <c r="L286" s="807"/>
      <c r="M286" s="807"/>
      <c r="N286" s="807"/>
      <c r="O286" s="787">
        <f>+L286+M286-N286</f>
        <v>0</v>
      </c>
      <c r="P286" s="807"/>
      <c r="Q286" s="807"/>
      <c r="R286" s="807"/>
      <c r="S286" s="807"/>
      <c r="T286" s="807"/>
      <c r="U286" s="807"/>
      <c r="V286" s="788"/>
      <c r="W286" s="807"/>
      <c r="X286" s="789"/>
      <c r="Y286" s="790"/>
    </row>
    <row r="287" spans="1:25" ht="22.5" customHeight="1" thickTop="1" thickBot="1" x14ac:dyDescent="0.3">
      <c r="A287" s="800">
        <v>1</v>
      </c>
      <c r="B287" s="801" t="s">
        <v>252</v>
      </c>
      <c r="C287" s="801" t="s">
        <v>258</v>
      </c>
      <c r="D287" s="801" t="s">
        <v>269</v>
      </c>
      <c r="E287" s="801"/>
      <c r="F287" s="801"/>
      <c r="G287" s="801"/>
      <c r="H287" s="801"/>
      <c r="I287" s="801"/>
      <c r="J287" s="801"/>
      <c r="K287" s="804" t="s">
        <v>2269</v>
      </c>
      <c r="L287" s="807">
        <f>+L288+L292+L296+L300+L304</f>
        <v>0</v>
      </c>
      <c r="M287" s="807">
        <f t="shared" ref="M287:U287" si="118">+M288+M292+M296+M300+M304</f>
        <v>0</v>
      </c>
      <c r="N287" s="807">
        <f t="shared" si="118"/>
        <v>0</v>
      </c>
      <c r="O287" s="807">
        <f t="shared" si="118"/>
        <v>0</v>
      </c>
      <c r="P287" s="807">
        <f t="shared" si="118"/>
        <v>0</v>
      </c>
      <c r="Q287" s="807">
        <f t="shared" si="118"/>
        <v>0</v>
      </c>
      <c r="R287" s="807">
        <f t="shared" si="118"/>
        <v>0</v>
      </c>
      <c r="S287" s="807">
        <f t="shared" si="118"/>
        <v>0</v>
      </c>
      <c r="T287" s="807">
        <f t="shared" si="118"/>
        <v>0</v>
      </c>
      <c r="U287" s="807">
        <f t="shared" si="118"/>
        <v>0</v>
      </c>
      <c r="V287" s="788"/>
      <c r="W287" s="807"/>
      <c r="X287" s="789"/>
      <c r="Y287" s="790"/>
    </row>
    <row r="288" spans="1:25" ht="22.5" customHeight="1" thickTop="1" thickBot="1" x14ac:dyDescent="0.3">
      <c r="A288" s="800">
        <v>1</v>
      </c>
      <c r="B288" s="801" t="s">
        <v>252</v>
      </c>
      <c r="C288" s="801" t="s">
        <v>258</v>
      </c>
      <c r="D288" s="801" t="s">
        <v>269</v>
      </c>
      <c r="E288" s="801" t="s">
        <v>259</v>
      </c>
      <c r="F288" s="801"/>
      <c r="G288" s="801"/>
      <c r="H288" s="801"/>
      <c r="I288" s="801"/>
      <c r="J288" s="801"/>
      <c r="K288" s="804" t="s">
        <v>2270</v>
      </c>
      <c r="L288" s="807">
        <f>SUM(L289:L291)</f>
        <v>0</v>
      </c>
      <c r="M288" s="807">
        <f t="shared" ref="M288:U288" si="119">SUM(M289:M291)</f>
        <v>0</v>
      </c>
      <c r="N288" s="807">
        <f t="shared" si="119"/>
        <v>0</v>
      </c>
      <c r="O288" s="807">
        <f t="shared" si="119"/>
        <v>0</v>
      </c>
      <c r="P288" s="807">
        <f t="shared" si="119"/>
        <v>0</v>
      </c>
      <c r="Q288" s="807">
        <f t="shared" si="119"/>
        <v>0</v>
      </c>
      <c r="R288" s="807">
        <f t="shared" si="119"/>
        <v>0</v>
      </c>
      <c r="S288" s="807">
        <f t="shared" si="119"/>
        <v>0</v>
      </c>
      <c r="T288" s="807">
        <f t="shared" si="119"/>
        <v>0</v>
      </c>
      <c r="U288" s="807">
        <f t="shared" si="119"/>
        <v>0</v>
      </c>
      <c r="V288" s="788"/>
      <c r="W288" s="807"/>
      <c r="X288" s="789"/>
      <c r="Y288" s="790"/>
    </row>
    <row r="289" spans="1:25" ht="22.5" customHeight="1" thickTop="1" thickBot="1" x14ac:dyDescent="0.3">
      <c r="A289" s="800">
        <v>1</v>
      </c>
      <c r="B289" s="801" t="s">
        <v>252</v>
      </c>
      <c r="C289" s="801" t="s">
        <v>258</v>
      </c>
      <c r="D289" s="801" t="s">
        <v>269</v>
      </c>
      <c r="E289" s="801" t="s">
        <v>259</v>
      </c>
      <c r="F289" s="801" t="s">
        <v>252</v>
      </c>
      <c r="G289" s="801"/>
      <c r="H289" s="801"/>
      <c r="I289" s="801"/>
      <c r="J289" s="801"/>
      <c r="K289" s="804" t="s">
        <v>2271</v>
      </c>
      <c r="L289" s="807"/>
      <c r="M289" s="807"/>
      <c r="N289" s="807"/>
      <c r="O289" s="787">
        <f>+L289+M289-N289</f>
        <v>0</v>
      </c>
      <c r="P289" s="807"/>
      <c r="Q289" s="807"/>
      <c r="R289" s="807"/>
      <c r="S289" s="807"/>
      <c r="T289" s="807"/>
      <c r="U289" s="807"/>
      <c r="V289" s="788"/>
      <c r="W289" s="807"/>
      <c r="X289" s="789"/>
      <c r="Y289" s="790"/>
    </row>
    <row r="290" spans="1:25" ht="22.5" customHeight="1" thickTop="1" thickBot="1" x14ac:dyDescent="0.3">
      <c r="A290" s="800">
        <v>1</v>
      </c>
      <c r="B290" s="801" t="s">
        <v>252</v>
      </c>
      <c r="C290" s="801" t="s">
        <v>258</v>
      </c>
      <c r="D290" s="801" t="s">
        <v>269</v>
      </c>
      <c r="E290" s="801" t="s">
        <v>259</v>
      </c>
      <c r="F290" s="801" t="s">
        <v>258</v>
      </c>
      <c r="G290" s="801"/>
      <c r="H290" s="801"/>
      <c r="I290" s="801"/>
      <c r="J290" s="801"/>
      <c r="K290" s="804" t="s">
        <v>2272</v>
      </c>
      <c r="L290" s="807"/>
      <c r="M290" s="807"/>
      <c r="N290" s="807"/>
      <c r="O290" s="787">
        <f>+L290+M290-N290</f>
        <v>0</v>
      </c>
      <c r="P290" s="807"/>
      <c r="Q290" s="807"/>
      <c r="R290" s="807"/>
      <c r="S290" s="807"/>
      <c r="T290" s="807"/>
      <c r="U290" s="807"/>
      <c r="V290" s="788"/>
      <c r="W290" s="807"/>
      <c r="X290" s="789"/>
      <c r="Y290" s="790"/>
    </row>
    <row r="291" spans="1:25" ht="22.5" customHeight="1" thickTop="1" thickBot="1" x14ac:dyDescent="0.3">
      <c r="A291" s="800">
        <v>1</v>
      </c>
      <c r="B291" s="801" t="s">
        <v>252</v>
      </c>
      <c r="C291" s="801" t="s">
        <v>258</v>
      </c>
      <c r="D291" s="801" t="s">
        <v>269</v>
      </c>
      <c r="E291" s="801" t="s">
        <v>259</v>
      </c>
      <c r="F291" s="801" t="s">
        <v>2030</v>
      </c>
      <c r="G291" s="801"/>
      <c r="H291" s="801"/>
      <c r="I291" s="801"/>
      <c r="J291" s="801"/>
      <c r="K291" s="804" t="s">
        <v>2273</v>
      </c>
      <c r="L291" s="807"/>
      <c r="M291" s="807"/>
      <c r="N291" s="807"/>
      <c r="O291" s="787">
        <f>+L291+M291-N291</f>
        <v>0</v>
      </c>
      <c r="P291" s="807"/>
      <c r="Q291" s="807"/>
      <c r="R291" s="807"/>
      <c r="S291" s="807"/>
      <c r="T291" s="807"/>
      <c r="U291" s="807"/>
      <c r="V291" s="788"/>
      <c r="W291" s="807"/>
      <c r="X291" s="789"/>
      <c r="Y291" s="790"/>
    </row>
    <row r="292" spans="1:25" ht="22.5" customHeight="1" thickTop="1" thickBot="1" x14ac:dyDescent="0.3">
      <c r="A292" s="800">
        <v>1</v>
      </c>
      <c r="B292" s="801" t="s">
        <v>252</v>
      </c>
      <c r="C292" s="801" t="s">
        <v>258</v>
      </c>
      <c r="D292" s="801" t="s">
        <v>269</v>
      </c>
      <c r="E292" s="801" t="s">
        <v>269</v>
      </c>
      <c r="F292" s="801"/>
      <c r="G292" s="801"/>
      <c r="H292" s="801"/>
      <c r="I292" s="801"/>
      <c r="J292" s="801"/>
      <c r="K292" s="804" t="s">
        <v>2274</v>
      </c>
      <c r="L292" s="807">
        <f>SUM(L293:L295)</f>
        <v>0</v>
      </c>
      <c r="M292" s="807">
        <f t="shared" ref="M292:U292" si="120">SUM(M293:M295)</f>
        <v>0</v>
      </c>
      <c r="N292" s="807">
        <f t="shared" si="120"/>
        <v>0</v>
      </c>
      <c r="O292" s="807">
        <f t="shared" si="120"/>
        <v>0</v>
      </c>
      <c r="P292" s="807">
        <f t="shared" si="120"/>
        <v>0</v>
      </c>
      <c r="Q292" s="807">
        <f t="shared" si="120"/>
        <v>0</v>
      </c>
      <c r="R292" s="807">
        <f t="shared" si="120"/>
        <v>0</v>
      </c>
      <c r="S292" s="807">
        <f t="shared" si="120"/>
        <v>0</v>
      </c>
      <c r="T292" s="807">
        <f t="shared" si="120"/>
        <v>0</v>
      </c>
      <c r="U292" s="807">
        <f t="shared" si="120"/>
        <v>0</v>
      </c>
      <c r="V292" s="788"/>
      <c r="W292" s="807"/>
      <c r="X292" s="789"/>
      <c r="Y292" s="790"/>
    </row>
    <row r="293" spans="1:25" ht="22.5" customHeight="1" thickTop="1" thickBot="1" x14ac:dyDescent="0.3">
      <c r="A293" s="800">
        <v>1</v>
      </c>
      <c r="B293" s="801" t="s">
        <v>252</v>
      </c>
      <c r="C293" s="801" t="s">
        <v>258</v>
      </c>
      <c r="D293" s="801" t="s">
        <v>269</v>
      </c>
      <c r="E293" s="801" t="s">
        <v>269</v>
      </c>
      <c r="F293" s="801" t="s">
        <v>252</v>
      </c>
      <c r="G293" s="801"/>
      <c r="H293" s="801"/>
      <c r="I293" s="801"/>
      <c r="J293" s="801"/>
      <c r="K293" s="804" t="s">
        <v>2275</v>
      </c>
      <c r="L293" s="807"/>
      <c r="M293" s="807"/>
      <c r="N293" s="807"/>
      <c r="O293" s="787">
        <f>+L293+M293-N293</f>
        <v>0</v>
      </c>
      <c r="P293" s="807"/>
      <c r="Q293" s="807"/>
      <c r="R293" s="807"/>
      <c r="S293" s="807"/>
      <c r="T293" s="807"/>
      <c r="U293" s="807"/>
      <c r="V293" s="788"/>
      <c r="W293" s="807"/>
      <c r="X293" s="789"/>
      <c r="Y293" s="790"/>
    </row>
    <row r="294" spans="1:25" ht="22.5" customHeight="1" thickTop="1" thickBot="1" x14ac:dyDescent="0.3">
      <c r="A294" s="800">
        <v>1</v>
      </c>
      <c r="B294" s="801" t="s">
        <v>252</v>
      </c>
      <c r="C294" s="801" t="s">
        <v>258</v>
      </c>
      <c r="D294" s="801" t="s">
        <v>269</v>
      </c>
      <c r="E294" s="801" t="s">
        <v>269</v>
      </c>
      <c r="F294" s="801" t="s">
        <v>258</v>
      </c>
      <c r="G294" s="801"/>
      <c r="H294" s="801"/>
      <c r="I294" s="801"/>
      <c r="J294" s="801"/>
      <c r="K294" s="804" t="s">
        <v>2276</v>
      </c>
      <c r="L294" s="807"/>
      <c r="M294" s="807"/>
      <c r="N294" s="807"/>
      <c r="O294" s="787">
        <f>+L294+M294-N294</f>
        <v>0</v>
      </c>
      <c r="P294" s="807"/>
      <c r="Q294" s="807"/>
      <c r="R294" s="807"/>
      <c r="S294" s="807"/>
      <c r="T294" s="807"/>
      <c r="U294" s="807"/>
      <c r="V294" s="788"/>
      <c r="W294" s="807"/>
      <c r="X294" s="789"/>
      <c r="Y294" s="790"/>
    </row>
    <row r="295" spans="1:25" ht="22.5" customHeight="1" thickTop="1" thickBot="1" x14ac:dyDescent="0.3">
      <c r="A295" s="800">
        <v>1</v>
      </c>
      <c r="B295" s="801" t="s">
        <v>252</v>
      </c>
      <c r="C295" s="801" t="s">
        <v>258</v>
      </c>
      <c r="D295" s="801" t="s">
        <v>269</v>
      </c>
      <c r="E295" s="801" t="s">
        <v>269</v>
      </c>
      <c r="F295" s="801" t="s">
        <v>2030</v>
      </c>
      <c r="G295" s="801"/>
      <c r="H295" s="801"/>
      <c r="I295" s="801"/>
      <c r="J295" s="801"/>
      <c r="K295" s="804" t="s">
        <v>2277</v>
      </c>
      <c r="L295" s="807"/>
      <c r="M295" s="807"/>
      <c r="N295" s="807"/>
      <c r="O295" s="787">
        <f>+L295+M295-N295</f>
        <v>0</v>
      </c>
      <c r="P295" s="807"/>
      <c r="Q295" s="807"/>
      <c r="R295" s="807"/>
      <c r="S295" s="807"/>
      <c r="T295" s="807"/>
      <c r="U295" s="807"/>
      <c r="V295" s="788"/>
      <c r="W295" s="807"/>
      <c r="X295" s="789"/>
      <c r="Y295" s="790"/>
    </row>
    <row r="296" spans="1:25" ht="22.5" customHeight="1" thickTop="1" thickBot="1" x14ac:dyDescent="0.3">
      <c r="A296" s="800">
        <v>1</v>
      </c>
      <c r="B296" s="801" t="s">
        <v>252</v>
      </c>
      <c r="C296" s="801" t="s">
        <v>258</v>
      </c>
      <c r="D296" s="801" t="s">
        <v>269</v>
      </c>
      <c r="E296" s="801" t="s">
        <v>272</v>
      </c>
      <c r="F296" s="801"/>
      <c r="G296" s="801"/>
      <c r="H296" s="801"/>
      <c r="I296" s="801"/>
      <c r="J296" s="801"/>
      <c r="K296" s="804" t="s">
        <v>2278</v>
      </c>
      <c r="L296" s="807">
        <f>SUM(L297:L299)</f>
        <v>0</v>
      </c>
      <c r="M296" s="807">
        <f t="shared" ref="M296:U296" si="121">SUM(M297:M299)</f>
        <v>0</v>
      </c>
      <c r="N296" s="807">
        <f t="shared" si="121"/>
        <v>0</v>
      </c>
      <c r="O296" s="807">
        <f t="shared" si="121"/>
        <v>0</v>
      </c>
      <c r="P296" s="807">
        <f t="shared" si="121"/>
        <v>0</v>
      </c>
      <c r="Q296" s="807">
        <f t="shared" si="121"/>
        <v>0</v>
      </c>
      <c r="R296" s="807">
        <f t="shared" si="121"/>
        <v>0</v>
      </c>
      <c r="S296" s="807">
        <f t="shared" si="121"/>
        <v>0</v>
      </c>
      <c r="T296" s="807">
        <f t="shared" si="121"/>
        <v>0</v>
      </c>
      <c r="U296" s="807">
        <f t="shared" si="121"/>
        <v>0</v>
      </c>
      <c r="V296" s="788"/>
      <c r="W296" s="807"/>
      <c r="X296" s="789"/>
      <c r="Y296" s="790"/>
    </row>
    <row r="297" spans="1:25" ht="22.5" customHeight="1" thickTop="1" thickBot="1" x14ac:dyDescent="0.3">
      <c r="A297" s="800">
        <v>1</v>
      </c>
      <c r="B297" s="801" t="s">
        <v>252</v>
      </c>
      <c r="C297" s="801" t="s">
        <v>258</v>
      </c>
      <c r="D297" s="801" t="s">
        <v>269</v>
      </c>
      <c r="E297" s="801" t="s">
        <v>272</v>
      </c>
      <c r="F297" s="801" t="s">
        <v>252</v>
      </c>
      <c r="G297" s="801"/>
      <c r="H297" s="801"/>
      <c r="I297" s="801"/>
      <c r="J297" s="801"/>
      <c r="K297" s="804" t="s">
        <v>2279</v>
      </c>
      <c r="L297" s="807"/>
      <c r="M297" s="807"/>
      <c r="N297" s="807"/>
      <c r="O297" s="787">
        <f>+L297+M297-N297</f>
        <v>0</v>
      </c>
      <c r="P297" s="807"/>
      <c r="Q297" s="807"/>
      <c r="R297" s="807"/>
      <c r="S297" s="807"/>
      <c r="T297" s="807"/>
      <c r="U297" s="807"/>
      <c r="V297" s="788"/>
      <c r="W297" s="807"/>
      <c r="X297" s="789"/>
      <c r="Y297" s="790"/>
    </row>
    <row r="298" spans="1:25" ht="22.5" customHeight="1" thickTop="1" thickBot="1" x14ac:dyDescent="0.3">
      <c r="A298" s="800">
        <v>1</v>
      </c>
      <c r="B298" s="801" t="s">
        <v>252</v>
      </c>
      <c r="C298" s="801" t="s">
        <v>258</v>
      </c>
      <c r="D298" s="801" t="s">
        <v>269</v>
      </c>
      <c r="E298" s="801" t="s">
        <v>272</v>
      </c>
      <c r="F298" s="801" t="s">
        <v>258</v>
      </c>
      <c r="G298" s="801"/>
      <c r="H298" s="801"/>
      <c r="I298" s="801"/>
      <c r="J298" s="801"/>
      <c r="K298" s="804" t="s">
        <v>2280</v>
      </c>
      <c r="L298" s="807"/>
      <c r="M298" s="807"/>
      <c r="N298" s="807"/>
      <c r="O298" s="787">
        <f>+L298+M298-N298</f>
        <v>0</v>
      </c>
      <c r="P298" s="807"/>
      <c r="Q298" s="807"/>
      <c r="R298" s="807"/>
      <c r="S298" s="807"/>
      <c r="T298" s="807"/>
      <c r="U298" s="807"/>
      <c r="V298" s="788"/>
      <c r="W298" s="807"/>
      <c r="X298" s="789"/>
      <c r="Y298" s="790"/>
    </row>
    <row r="299" spans="1:25" ht="22.5" customHeight="1" thickTop="1" thickBot="1" x14ac:dyDescent="0.3">
      <c r="A299" s="800">
        <v>1</v>
      </c>
      <c r="B299" s="801" t="s">
        <v>252</v>
      </c>
      <c r="C299" s="801" t="s">
        <v>258</v>
      </c>
      <c r="D299" s="801" t="s">
        <v>269</v>
      </c>
      <c r="E299" s="801" t="s">
        <v>272</v>
      </c>
      <c r="F299" s="801" t="s">
        <v>2030</v>
      </c>
      <c r="G299" s="801"/>
      <c r="H299" s="801"/>
      <c r="I299" s="801"/>
      <c r="J299" s="801"/>
      <c r="K299" s="804" t="s">
        <v>2281</v>
      </c>
      <c r="L299" s="807"/>
      <c r="M299" s="807"/>
      <c r="N299" s="807"/>
      <c r="O299" s="787">
        <f>+L299+M299-N299</f>
        <v>0</v>
      </c>
      <c r="P299" s="807"/>
      <c r="Q299" s="807"/>
      <c r="R299" s="807"/>
      <c r="S299" s="807"/>
      <c r="T299" s="807"/>
      <c r="U299" s="807"/>
      <c r="V299" s="788"/>
      <c r="W299" s="807"/>
      <c r="X299" s="789"/>
      <c r="Y299" s="790"/>
    </row>
    <row r="300" spans="1:25" ht="22.5" customHeight="1" thickTop="1" thickBot="1" x14ac:dyDescent="0.3">
      <c r="A300" s="800">
        <v>1</v>
      </c>
      <c r="B300" s="801" t="s">
        <v>252</v>
      </c>
      <c r="C300" s="801" t="s">
        <v>258</v>
      </c>
      <c r="D300" s="801" t="s">
        <v>269</v>
      </c>
      <c r="E300" s="801" t="s">
        <v>262</v>
      </c>
      <c r="F300" s="801"/>
      <c r="G300" s="801"/>
      <c r="H300" s="801"/>
      <c r="I300" s="801"/>
      <c r="J300" s="801"/>
      <c r="K300" s="804" t="s">
        <v>2282</v>
      </c>
      <c r="L300" s="807">
        <f>SUM(L301:L303)</f>
        <v>0</v>
      </c>
      <c r="M300" s="807">
        <f t="shared" ref="M300:U300" si="122">SUM(M301:M303)</f>
        <v>0</v>
      </c>
      <c r="N300" s="807">
        <f t="shared" si="122"/>
        <v>0</v>
      </c>
      <c r="O300" s="807">
        <f t="shared" si="122"/>
        <v>0</v>
      </c>
      <c r="P300" s="807">
        <f t="shared" si="122"/>
        <v>0</v>
      </c>
      <c r="Q300" s="807">
        <f t="shared" si="122"/>
        <v>0</v>
      </c>
      <c r="R300" s="807">
        <f t="shared" si="122"/>
        <v>0</v>
      </c>
      <c r="S300" s="807">
        <f t="shared" si="122"/>
        <v>0</v>
      </c>
      <c r="T300" s="807">
        <f t="shared" si="122"/>
        <v>0</v>
      </c>
      <c r="U300" s="807">
        <f t="shared" si="122"/>
        <v>0</v>
      </c>
      <c r="V300" s="788"/>
      <c r="W300" s="807"/>
      <c r="X300" s="789"/>
      <c r="Y300" s="790"/>
    </row>
    <row r="301" spans="1:25" ht="22.5" customHeight="1" thickTop="1" thickBot="1" x14ac:dyDescent="0.3">
      <c r="A301" s="800">
        <v>1</v>
      </c>
      <c r="B301" s="801" t="s">
        <v>252</v>
      </c>
      <c r="C301" s="801" t="s">
        <v>258</v>
      </c>
      <c r="D301" s="801" t="s">
        <v>269</v>
      </c>
      <c r="E301" s="801" t="s">
        <v>262</v>
      </c>
      <c r="F301" s="801" t="s">
        <v>252</v>
      </c>
      <c r="G301" s="801"/>
      <c r="H301" s="801"/>
      <c r="I301" s="801"/>
      <c r="J301" s="801"/>
      <c r="K301" s="804" t="s">
        <v>2283</v>
      </c>
      <c r="L301" s="807"/>
      <c r="M301" s="807"/>
      <c r="N301" s="807"/>
      <c r="O301" s="787">
        <f>+L301+M301-N301</f>
        <v>0</v>
      </c>
      <c r="P301" s="807"/>
      <c r="Q301" s="807"/>
      <c r="R301" s="807"/>
      <c r="S301" s="807"/>
      <c r="T301" s="807"/>
      <c r="U301" s="807"/>
      <c r="V301" s="788"/>
      <c r="W301" s="807"/>
      <c r="X301" s="789"/>
      <c r="Y301" s="790"/>
    </row>
    <row r="302" spans="1:25" ht="22.5" customHeight="1" thickTop="1" thickBot="1" x14ac:dyDescent="0.3">
      <c r="A302" s="800">
        <v>1</v>
      </c>
      <c r="B302" s="801" t="s">
        <v>252</v>
      </c>
      <c r="C302" s="801" t="s">
        <v>258</v>
      </c>
      <c r="D302" s="801" t="s">
        <v>269</v>
      </c>
      <c r="E302" s="801" t="s">
        <v>262</v>
      </c>
      <c r="F302" s="801" t="s">
        <v>258</v>
      </c>
      <c r="G302" s="801"/>
      <c r="H302" s="801"/>
      <c r="I302" s="801"/>
      <c r="J302" s="801"/>
      <c r="K302" s="804" t="s">
        <v>2284</v>
      </c>
      <c r="L302" s="807"/>
      <c r="M302" s="807"/>
      <c r="N302" s="807"/>
      <c r="O302" s="787">
        <f>+L302+M302-N302</f>
        <v>0</v>
      </c>
      <c r="P302" s="807"/>
      <c r="Q302" s="807"/>
      <c r="R302" s="807"/>
      <c r="S302" s="807"/>
      <c r="T302" s="807"/>
      <c r="U302" s="807"/>
      <c r="V302" s="788"/>
      <c r="W302" s="807"/>
      <c r="X302" s="789"/>
      <c r="Y302" s="790"/>
    </row>
    <row r="303" spans="1:25" ht="22.5" customHeight="1" thickTop="1" thickBot="1" x14ac:dyDescent="0.3">
      <c r="A303" s="800">
        <v>1</v>
      </c>
      <c r="B303" s="801" t="s">
        <v>252</v>
      </c>
      <c r="C303" s="801" t="s">
        <v>258</v>
      </c>
      <c r="D303" s="801" t="s">
        <v>269</v>
      </c>
      <c r="E303" s="801" t="s">
        <v>262</v>
      </c>
      <c r="F303" s="801" t="s">
        <v>2030</v>
      </c>
      <c r="G303" s="801"/>
      <c r="H303" s="801"/>
      <c r="I303" s="801"/>
      <c r="J303" s="801"/>
      <c r="K303" s="804" t="s">
        <v>2285</v>
      </c>
      <c r="L303" s="807"/>
      <c r="M303" s="807"/>
      <c r="N303" s="807"/>
      <c r="O303" s="787">
        <f>+L303+M303-N303</f>
        <v>0</v>
      </c>
      <c r="P303" s="807"/>
      <c r="Q303" s="807"/>
      <c r="R303" s="807"/>
      <c r="S303" s="807"/>
      <c r="T303" s="807"/>
      <c r="U303" s="807"/>
      <c r="V303" s="788"/>
      <c r="W303" s="807"/>
      <c r="X303" s="789"/>
      <c r="Y303" s="790"/>
    </row>
    <row r="304" spans="1:25" ht="22.5" customHeight="1" thickTop="1" thickBot="1" x14ac:dyDescent="0.3">
      <c r="A304" s="800">
        <v>1</v>
      </c>
      <c r="B304" s="801" t="s">
        <v>252</v>
      </c>
      <c r="C304" s="801" t="s">
        <v>258</v>
      </c>
      <c r="D304" s="801" t="s">
        <v>269</v>
      </c>
      <c r="E304" s="801" t="s">
        <v>280</v>
      </c>
      <c r="F304" s="801"/>
      <c r="G304" s="801"/>
      <c r="H304" s="801"/>
      <c r="I304" s="801"/>
      <c r="J304" s="801"/>
      <c r="K304" s="804" t="s">
        <v>2286</v>
      </c>
      <c r="L304" s="807">
        <f>SUM(L305:L307)</f>
        <v>0</v>
      </c>
      <c r="M304" s="807">
        <f t="shared" ref="M304:U304" si="123">SUM(M305:M307)</f>
        <v>0</v>
      </c>
      <c r="N304" s="807">
        <f t="shared" si="123"/>
        <v>0</v>
      </c>
      <c r="O304" s="807">
        <f t="shared" si="123"/>
        <v>0</v>
      </c>
      <c r="P304" s="807">
        <f t="shared" si="123"/>
        <v>0</v>
      </c>
      <c r="Q304" s="807">
        <f t="shared" si="123"/>
        <v>0</v>
      </c>
      <c r="R304" s="807">
        <f t="shared" si="123"/>
        <v>0</v>
      </c>
      <c r="S304" s="807">
        <f t="shared" si="123"/>
        <v>0</v>
      </c>
      <c r="T304" s="807">
        <f t="shared" si="123"/>
        <v>0</v>
      </c>
      <c r="U304" s="807">
        <f t="shared" si="123"/>
        <v>0</v>
      </c>
      <c r="V304" s="788"/>
      <c r="W304" s="807"/>
      <c r="X304" s="789"/>
      <c r="Y304" s="790"/>
    </row>
    <row r="305" spans="1:25" ht="22.5" customHeight="1" thickTop="1" thickBot="1" x14ac:dyDescent="0.3">
      <c r="A305" s="800">
        <v>1</v>
      </c>
      <c r="B305" s="801" t="s">
        <v>252</v>
      </c>
      <c r="C305" s="801" t="s">
        <v>258</v>
      </c>
      <c r="D305" s="801" t="s">
        <v>269</v>
      </c>
      <c r="E305" s="801" t="s">
        <v>280</v>
      </c>
      <c r="F305" s="801" t="s">
        <v>252</v>
      </c>
      <c r="G305" s="801"/>
      <c r="H305" s="801"/>
      <c r="I305" s="801"/>
      <c r="J305" s="801"/>
      <c r="K305" s="804" t="s">
        <v>2287</v>
      </c>
      <c r="L305" s="807"/>
      <c r="M305" s="807"/>
      <c r="N305" s="807"/>
      <c r="O305" s="787">
        <f>+L305+M305-N305</f>
        <v>0</v>
      </c>
      <c r="P305" s="807"/>
      <c r="Q305" s="807"/>
      <c r="R305" s="807"/>
      <c r="S305" s="807"/>
      <c r="T305" s="807"/>
      <c r="U305" s="807"/>
      <c r="V305" s="788"/>
      <c r="W305" s="807"/>
      <c r="X305" s="789"/>
      <c r="Y305" s="790"/>
    </row>
    <row r="306" spans="1:25" ht="22.5" customHeight="1" thickTop="1" thickBot="1" x14ac:dyDescent="0.3">
      <c r="A306" s="800">
        <v>1</v>
      </c>
      <c r="B306" s="801" t="s">
        <v>252</v>
      </c>
      <c r="C306" s="801" t="s">
        <v>258</v>
      </c>
      <c r="D306" s="801" t="s">
        <v>269</v>
      </c>
      <c r="E306" s="801" t="s">
        <v>280</v>
      </c>
      <c r="F306" s="801" t="s">
        <v>258</v>
      </c>
      <c r="G306" s="801"/>
      <c r="H306" s="801"/>
      <c r="I306" s="801"/>
      <c r="J306" s="801"/>
      <c r="K306" s="804" t="s">
        <v>2288</v>
      </c>
      <c r="L306" s="807"/>
      <c r="M306" s="807"/>
      <c r="N306" s="807"/>
      <c r="O306" s="787">
        <f>+L306+M306-N306</f>
        <v>0</v>
      </c>
      <c r="P306" s="807"/>
      <c r="Q306" s="807"/>
      <c r="R306" s="807"/>
      <c r="S306" s="807"/>
      <c r="T306" s="807"/>
      <c r="U306" s="807"/>
      <c r="V306" s="788"/>
      <c r="W306" s="807"/>
      <c r="X306" s="789"/>
      <c r="Y306" s="790"/>
    </row>
    <row r="307" spans="1:25" ht="22.5" customHeight="1" thickTop="1" thickBot="1" x14ac:dyDescent="0.3">
      <c r="A307" s="800">
        <v>1</v>
      </c>
      <c r="B307" s="801" t="s">
        <v>252</v>
      </c>
      <c r="C307" s="801" t="s">
        <v>258</v>
      </c>
      <c r="D307" s="801" t="s">
        <v>269</v>
      </c>
      <c r="E307" s="801" t="s">
        <v>280</v>
      </c>
      <c r="F307" s="801" t="s">
        <v>2030</v>
      </c>
      <c r="G307" s="801"/>
      <c r="H307" s="801"/>
      <c r="I307" s="801"/>
      <c r="J307" s="801"/>
      <c r="K307" s="804" t="s">
        <v>2289</v>
      </c>
      <c r="L307" s="807"/>
      <c r="M307" s="807"/>
      <c r="N307" s="807"/>
      <c r="O307" s="787">
        <f>+L307+M307-N307</f>
        <v>0</v>
      </c>
      <c r="P307" s="807"/>
      <c r="Q307" s="807"/>
      <c r="R307" s="807"/>
      <c r="S307" s="807"/>
      <c r="T307" s="807"/>
      <c r="U307" s="807"/>
      <c r="V307" s="788"/>
      <c r="W307" s="807"/>
      <c r="X307" s="789"/>
      <c r="Y307" s="790"/>
    </row>
    <row r="308" spans="1:25" ht="22.5" customHeight="1" thickTop="1" thickBot="1" x14ac:dyDescent="0.3">
      <c r="A308" s="800">
        <v>1</v>
      </c>
      <c r="B308" s="801" t="s">
        <v>252</v>
      </c>
      <c r="C308" s="801" t="s">
        <v>258</v>
      </c>
      <c r="D308" s="801" t="s">
        <v>262</v>
      </c>
      <c r="E308" s="801"/>
      <c r="F308" s="801"/>
      <c r="G308" s="801"/>
      <c r="H308" s="801"/>
      <c r="I308" s="801"/>
      <c r="J308" s="801"/>
      <c r="K308" s="804" t="s">
        <v>300</v>
      </c>
      <c r="L308" s="807">
        <f>+L309+L310+L341+L342+L343+L344</f>
        <v>0</v>
      </c>
      <c r="M308" s="807">
        <f t="shared" ref="M308:U308" si="124">+M309+M310+M341+M342+M343+M344</f>
        <v>0</v>
      </c>
      <c r="N308" s="807">
        <f t="shared" si="124"/>
        <v>0</v>
      </c>
      <c r="O308" s="807">
        <f t="shared" si="124"/>
        <v>0</v>
      </c>
      <c r="P308" s="807">
        <f t="shared" si="124"/>
        <v>0</v>
      </c>
      <c r="Q308" s="807">
        <f t="shared" si="124"/>
        <v>0</v>
      </c>
      <c r="R308" s="807">
        <f t="shared" si="124"/>
        <v>0</v>
      </c>
      <c r="S308" s="807">
        <f t="shared" si="124"/>
        <v>0</v>
      </c>
      <c r="T308" s="807">
        <f t="shared" si="124"/>
        <v>0</v>
      </c>
      <c r="U308" s="807">
        <f t="shared" si="124"/>
        <v>0</v>
      </c>
      <c r="V308" s="788"/>
      <c r="W308" s="807"/>
      <c r="X308" s="789"/>
      <c r="Y308" s="790"/>
    </row>
    <row r="309" spans="1:25" ht="22.5" customHeight="1" thickTop="1" thickBot="1" x14ac:dyDescent="0.3">
      <c r="A309" s="800">
        <v>1</v>
      </c>
      <c r="B309" s="801" t="s">
        <v>252</v>
      </c>
      <c r="C309" s="801" t="s">
        <v>258</v>
      </c>
      <c r="D309" s="801" t="s">
        <v>262</v>
      </c>
      <c r="E309" s="801" t="s">
        <v>255</v>
      </c>
      <c r="F309" s="801"/>
      <c r="G309" s="801"/>
      <c r="H309" s="801"/>
      <c r="I309" s="801"/>
      <c r="J309" s="801"/>
      <c r="K309" s="804" t="s">
        <v>2290</v>
      </c>
      <c r="L309" s="807"/>
      <c r="M309" s="807"/>
      <c r="N309" s="807"/>
      <c r="O309" s="787">
        <f>+L309+M309-N309</f>
        <v>0</v>
      </c>
      <c r="P309" s="807"/>
      <c r="Q309" s="807"/>
      <c r="R309" s="807"/>
      <c r="S309" s="807"/>
      <c r="T309" s="807"/>
      <c r="U309" s="807"/>
      <c r="V309" s="788"/>
      <c r="W309" s="807"/>
      <c r="X309" s="789"/>
      <c r="Y309" s="790"/>
    </row>
    <row r="310" spans="1:25" ht="22.5" customHeight="1" thickTop="1" thickBot="1" x14ac:dyDescent="0.3">
      <c r="A310" s="800">
        <v>1</v>
      </c>
      <c r="B310" s="801" t="s">
        <v>252</v>
      </c>
      <c r="C310" s="801" t="s">
        <v>258</v>
      </c>
      <c r="D310" s="801" t="s">
        <v>262</v>
      </c>
      <c r="E310" s="801" t="s">
        <v>259</v>
      </c>
      <c r="F310" s="801"/>
      <c r="G310" s="801"/>
      <c r="H310" s="801"/>
      <c r="I310" s="801"/>
      <c r="J310" s="801"/>
      <c r="K310" s="804" t="s">
        <v>2291</v>
      </c>
      <c r="L310" s="807">
        <f>SUM(L311:L340)</f>
        <v>0</v>
      </c>
      <c r="M310" s="807">
        <f t="shared" ref="M310:U310" si="125">SUM(M311:M340)</f>
        <v>0</v>
      </c>
      <c r="N310" s="807">
        <f t="shared" si="125"/>
        <v>0</v>
      </c>
      <c r="O310" s="807">
        <f t="shared" si="125"/>
        <v>0</v>
      </c>
      <c r="P310" s="807">
        <f t="shared" si="125"/>
        <v>0</v>
      </c>
      <c r="Q310" s="807">
        <f t="shared" si="125"/>
        <v>0</v>
      </c>
      <c r="R310" s="807">
        <f t="shared" si="125"/>
        <v>0</v>
      </c>
      <c r="S310" s="807">
        <f t="shared" si="125"/>
        <v>0</v>
      </c>
      <c r="T310" s="807">
        <f t="shared" si="125"/>
        <v>0</v>
      </c>
      <c r="U310" s="807">
        <f t="shared" si="125"/>
        <v>0</v>
      </c>
      <c r="V310" s="788"/>
      <c r="W310" s="807"/>
      <c r="X310" s="789"/>
      <c r="Y310" s="790"/>
    </row>
    <row r="311" spans="1:25" ht="22.5" customHeight="1" thickTop="1" thickBot="1" x14ac:dyDescent="0.3">
      <c r="A311" s="800">
        <v>1</v>
      </c>
      <c r="B311" s="801" t="s">
        <v>252</v>
      </c>
      <c r="C311" s="801" t="s">
        <v>258</v>
      </c>
      <c r="D311" s="801" t="s">
        <v>262</v>
      </c>
      <c r="E311" s="801" t="s">
        <v>259</v>
      </c>
      <c r="F311" s="801" t="s">
        <v>255</v>
      </c>
      <c r="G311" s="801"/>
      <c r="H311" s="801"/>
      <c r="I311" s="801"/>
      <c r="J311" s="801"/>
      <c r="K311" s="804" t="s">
        <v>2292</v>
      </c>
      <c r="L311" s="807"/>
      <c r="M311" s="807"/>
      <c r="N311" s="807"/>
      <c r="O311" s="787">
        <f t="shared" ref="O311:O344" si="126">+L311+M311-N311</f>
        <v>0</v>
      </c>
      <c r="P311" s="807"/>
      <c r="Q311" s="807"/>
      <c r="R311" s="807"/>
      <c r="S311" s="807"/>
      <c r="T311" s="807"/>
      <c r="U311" s="807"/>
      <c r="V311" s="788"/>
      <c r="W311" s="807"/>
      <c r="X311" s="789"/>
      <c r="Y311" s="790"/>
    </row>
    <row r="312" spans="1:25" ht="22.5" customHeight="1" thickTop="1" thickBot="1" x14ac:dyDescent="0.3">
      <c r="A312" s="800">
        <v>1</v>
      </c>
      <c r="B312" s="801" t="s">
        <v>252</v>
      </c>
      <c r="C312" s="801" t="s">
        <v>258</v>
      </c>
      <c r="D312" s="801" t="s">
        <v>262</v>
      </c>
      <c r="E312" s="801" t="s">
        <v>259</v>
      </c>
      <c r="F312" s="801" t="s">
        <v>259</v>
      </c>
      <c r="G312" s="801"/>
      <c r="H312" s="801"/>
      <c r="I312" s="801"/>
      <c r="J312" s="801"/>
      <c r="K312" s="804" t="s">
        <v>2293</v>
      </c>
      <c r="L312" s="807"/>
      <c r="M312" s="807"/>
      <c r="N312" s="807"/>
      <c r="O312" s="787">
        <f t="shared" si="126"/>
        <v>0</v>
      </c>
      <c r="P312" s="807"/>
      <c r="Q312" s="807"/>
      <c r="R312" s="807"/>
      <c r="S312" s="807"/>
      <c r="T312" s="807"/>
      <c r="U312" s="807"/>
      <c r="V312" s="788"/>
      <c r="W312" s="807"/>
      <c r="X312" s="789"/>
      <c r="Y312" s="790"/>
    </row>
    <row r="313" spans="1:25" ht="22.5" customHeight="1" thickTop="1" thickBot="1" x14ac:dyDescent="0.3">
      <c r="A313" s="800">
        <v>1</v>
      </c>
      <c r="B313" s="801" t="s">
        <v>252</v>
      </c>
      <c r="C313" s="801" t="s">
        <v>258</v>
      </c>
      <c r="D313" s="801" t="s">
        <v>262</v>
      </c>
      <c r="E313" s="801" t="s">
        <v>259</v>
      </c>
      <c r="F313" s="801" t="s">
        <v>269</v>
      </c>
      <c r="G313" s="801"/>
      <c r="H313" s="801"/>
      <c r="I313" s="801"/>
      <c r="J313" s="801"/>
      <c r="K313" s="804" t="s">
        <v>2294</v>
      </c>
      <c r="L313" s="807"/>
      <c r="M313" s="807"/>
      <c r="N313" s="807"/>
      <c r="O313" s="787">
        <f t="shared" si="126"/>
        <v>0</v>
      </c>
      <c r="P313" s="807"/>
      <c r="Q313" s="807"/>
      <c r="R313" s="807"/>
      <c r="S313" s="807"/>
      <c r="T313" s="807"/>
      <c r="U313" s="807"/>
      <c r="V313" s="788"/>
      <c r="W313" s="807"/>
      <c r="X313" s="789"/>
      <c r="Y313" s="790"/>
    </row>
    <row r="314" spans="1:25" ht="22.5" customHeight="1" thickTop="1" thickBot="1" x14ac:dyDescent="0.3">
      <c r="A314" s="800">
        <v>1</v>
      </c>
      <c r="B314" s="801" t="s">
        <v>252</v>
      </c>
      <c r="C314" s="801" t="s">
        <v>258</v>
      </c>
      <c r="D314" s="801" t="s">
        <v>262</v>
      </c>
      <c r="E314" s="801" t="s">
        <v>259</v>
      </c>
      <c r="F314" s="801" t="s">
        <v>272</v>
      </c>
      <c r="G314" s="801"/>
      <c r="H314" s="801"/>
      <c r="I314" s="801"/>
      <c r="J314" s="801"/>
      <c r="K314" s="804" t="s">
        <v>2295</v>
      </c>
      <c r="L314" s="807"/>
      <c r="M314" s="807"/>
      <c r="N314" s="807"/>
      <c r="O314" s="787">
        <f t="shared" si="126"/>
        <v>0</v>
      </c>
      <c r="P314" s="807"/>
      <c r="Q314" s="807"/>
      <c r="R314" s="807"/>
      <c r="S314" s="807"/>
      <c r="T314" s="807"/>
      <c r="U314" s="807"/>
      <c r="V314" s="788"/>
      <c r="W314" s="807"/>
      <c r="X314" s="789"/>
      <c r="Y314" s="790"/>
    </row>
    <row r="315" spans="1:25" ht="22.5" customHeight="1" thickTop="1" thickBot="1" x14ac:dyDescent="0.3">
      <c r="A315" s="800">
        <v>1</v>
      </c>
      <c r="B315" s="801" t="s">
        <v>252</v>
      </c>
      <c r="C315" s="801" t="s">
        <v>258</v>
      </c>
      <c r="D315" s="801" t="s">
        <v>262</v>
      </c>
      <c r="E315" s="801" t="s">
        <v>259</v>
      </c>
      <c r="F315" s="801" t="s">
        <v>262</v>
      </c>
      <c r="G315" s="801"/>
      <c r="H315" s="801"/>
      <c r="I315" s="801"/>
      <c r="J315" s="801"/>
      <c r="K315" s="804" t="s">
        <v>2296</v>
      </c>
      <c r="L315" s="807"/>
      <c r="M315" s="807"/>
      <c r="N315" s="807"/>
      <c r="O315" s="787">
        <f t="shared" si="126"/>
        <v>0</v>
      </c>
      <c r="P315" s="807"/>
      <c r="Q315" s="807"/>
      <c r="R315" s="807"/>
      <c r="S315" s="807"/>
      <c r="T315" s="807"/>
      <c r="U315" s="807"/>
      <c r="V315" s="788"/>
      <c r="W315" s="807"/>
      <c r="X315" s="789"/>
      <c r="Y315" s="790"/>
    </row>
    <row r="316" spans="1:25" ht="22.5" customHeight="1" thickTop="1" thickBot="1" x14ac:dyDescent="0.3">
      <c r="A316" s="800">
        <v>1</v>
      </c>
      <c r="B316" s="801" t="s">
        <v>252</v>
      </c>
      <c r="C316" s="801" t="s">
        <v>258</v>
      </c>
      <c r="D316" s="801" t="s">
        <v>262</v>
      </c>
      <c r="E316" s="801" t="s">
        <v>259</v>
      </c>
      <c r="F316" s="801" t="s">
        <v>280</v>
      </c>
      <c r="G316" s="801"/>
      <c r="H316" s="801"/>
      <c r="I316" s="801"/>
      <c r="J316" s="801"/>
      <c r="K316" s="804" t="s">
        <v>2297</v>
      </c>
      <c r="L316" s="807"/>
      <c r="M316" s="807"/>
      <c r="N316" s="807"/>
      <c r="O316" s="787">
        <f t="shared" si="126"/>
        <v>0</v>
      </c>
      <c r="P316" s="807"/>
      <c r="Q316" s="807"/>
      <c r="R316" s="807"/>
      <c r="S316" s="807"/>
      <c r="T316" s="807"/>
      <c r="U316" s="807"/>
      <c r="V316" s="788"/>
      <c r="W316" s="807"/>
      <c r="X316" s="789"/>
      <c r="Y316" s="790"/>
    </row>
    <row r="317" spans="1:25" ht="22.5" customHeight="1" thickTop="1" thickBot="1" x14ac:dyDescent="0.3">
      <c r="A317" s="800">
        <v>1</v>
      </c>
      <c r="B317" s="801" t="s">
        <v>252</v>
      </c>
      <c r="C317" s="801" t="s">
        <v>258</v>
      </c>
      <c r="D317" s="801" t="s">
        <v>262</v>
      </c>
      <c r="E317" s="801" t="s">
        <v>259</v>
      </c>
      <c r="F317" s="801" t="s">
        <v>281</v>
      </c>
      <c r="G317" s="801"/>
      <c r="H317" s="801"/>
      <c r="I317" s="801"/>
      <c r="J317" s="801"/>
      <c r="K317" s="804" t="s">
        <v>2298</v>
      </c>
      <c r="L317" s="807"/>
      <c r="M317" s="807"/>
      <c r="N317" s="807"/>
      <c r="O317" s="787">
        <f t="shared" si="126"/>
        <v>0</v>
      </c>
      <c r="P317" s="807"/>
      <c r="Q317" s="807"/>
      <c r="R317" s="807"/>
      <c r="S317" s="807"/>
      <c r="T317" s="807"/>
      <c r="U317" s="807"/>
      <c r="V317" s="788"/>
      <c r="W317" s="807"/>
      <c r="X317" s="789"/>
      <c r="Y317" s="790"/>
    </row>
    <row r="318" spans="1:25" ht="22.5" customHeight="1" thickTop="1" thickBot="1" x14ac:dyDescent="0.3">
      <c r="A318" s="800">
        <v>1</v>
      </c>
      <c r="B318" s="801" t="s">
        <v>252</v>
      </c>
      <c r="C318" s="801" t="s">
        <v>258</v>
      </c>
      <c r="D318" s="801" t="s">
        <v>262</v>
      </c>
      <c r="E318" s="801" t="s">
        <v>259</v>
      </c>
      <c r="F318" s="801" t="s">
        <v>282</v>
      </c>
      <c r="G318" s="801"/>
      <c r="H318" s="801"/>
      <c r="I318" s="801"/>
      <c r="J318" s="801"/>
      <c r="K318" s="804" t="s">
        <v>2299</v>
      </c>
      <c r="L318" s="807"/>
      <c r="M318" s="807"/>
      <c r="N318" s="807"/>
      <c r="O318" s="787">
        <f t="shared" si="126"/>
        <v>0</v>
      </c>
      <c r="P318" s="807"/>
      <c r="Q318" s="807"/>
      <c r="R318" s="807"/>
      <c r="S318" s="807"/>
      <c r="T318" s="807"/>
      <c r="U318" s="807"/>
      <c r="V318" s="788"/>
      <c r="W318" s="807"/>
      <c r="X318" s="789"/>
      <c r="Y318" s="790"/>
    </row>
    <row r="319" spans="1:25" ht="22.5" customHeight="1" thickTop="1" thickBot="1" x14ac:dyDescent="0.3">
      <c r="A319" s="800">
        <v>1</v>
      </c>
      <c r="B319" s="801" t="s">
        <v>252</v>
      </c>
      <c r="C319" s="801" t="s">
        <v>258</v>
      </c>
      <c r="D319" s="801" t="s">
        <v>262</v>
      </c>
      <c r="E319" s="801" t="s">
        <v>259</v>
      </c>
      <c r="F319" s="801" t="s">
        <v>283</v>
      </c>
      <c r="G319" s="801"/>
      <c r="H319" s="801"/>
      <c r="I319" s="801"/>
      <c r="J319" s="801"/>
      <c r="K319" s="804" t="s">
        <v>2300</v>
      </c>
      <c r="L319" s="807"/>
      <c r="M319" s="807"/>
      <c r="N319" s="807"/>
      <c r="O319" s="787">
        <f t="shared" si="126"/>
        <v>0</v>
      </c>
      <c r="P319" s="807"/>
      <c r="Q319" s="807"/>
      <c r="R319" s="807"/>
      <c r="S319" s="807"/>
      <c r="T319" s="807"/>
      <c r="U319" s="807"/>
      <c r="V319" s="788"/>
      <c r="W319" s="807"/>
      <c r="X319" s="789"/>
      <c r="Y319" s="790"/>
    </row>
    <row r="320" spans="1:25" ht="22.5" customHeight="1" thickTop="1" thickBot="1" x14ac:dyDescent="0.3">
      <c r="A320" s="800">
        <v>1</v>
      </c>
      <c r="B320" s="801" t="s">
        <v>252</v>
      </c>
      <c r="C320" s="801" t="s">
        <v>258</v>
      </c>
      <c r="D320" s="801" t="s">
        <v>262</v>
      </c>
      <c r="E320" s="801" t="s">
        <v>259</v>
      </c>
      <c r="F320" s="801" t="s">
        <v>284</v>
      </c>
      <c r="G320" s="801"/>
      <c r="H320" s="801"/>
      <c r="I320" s="801"/>
      <c r="J320" s="801"/>
      <c r="K320" s="804" t="s">
        <v>2301</v>
      </c>
      <c r="L320" s="807"/>
      <c r="M320" s="807"/>
      <c r="N320" s="807"/>
      <c r="O320" s="787">
        <f t="shared" si="126"/>
        <v>0</v>
      </c>
      <c r="P320" s="807"/>
      <c r="Q320" s="807"/>
      <c r="R320" s="807"/>
      <c r="S320" s="807"/>
      <c r="T320" s="807"/>
      <c r="U320" s="807"/>
      <c r="V320" s="788"/>
      <c r="W320" s="807"/>
      <c r="X320" s="789"/>
      <c r="Y320" s="790"/>
    </row>
    <row r="321" spans="1:25" ht="22.5" customHeight="1" thickTop="1" thickBot="1" x14ac:dyDescent="0.3">
      <c r="A321" s="800">
        <v>1</v>
      </c>
      <c r="B321" s="801" t="s">
        <v>252</v>
      </c>
      <c r="C321" s="801" t="s">
        <v>258</v>
      </c>
      <c r="D321" s="801" t="s">
        <v>262</v>
      </c>
      <c r="E321" s="801" t="s">
        <v>259</v>
      </c>
      <c r="F321" s="801" t="s">
        <v>301</v>
      </c>
      <c r="G321" s="801"/>
      <c r="H321" s="801"/>
      <c r="I321" s="801"/>
      <c r="J321" s="801"/>
      <c r="K321" s="804" t="s">
        <v>2302</v>
      </c>
      <c r="L321" s="807"/>
      <c r="M321" s="807"/>
      <c r="N321" s="807"/>
      <c r="O321" s="787">
        <f t="shared" si="126"/>
        <v>0</v>
      </c>
      <c r="P321" s="807"/>
      <c r="Q321" s="807"/>
      <c r="R321" s="807"/>
      <c r="S321" s="807"/>
      <c r="T321" s="807"/>
      <c r="U321" s="807"/>
      <c r="V321" s="788"/>
      <c r="W321" s="807"/>
      <c r="X321" s="789"/>
      <c r="Y321" s="790"/>
    </row>
    <row r="322" spans="1:25" ht="22.5" customHeight="1" thickTop="1" thickBot="1" x14ac:dyDescent="0.3">
      <c r="A322" s="800">
        <v>1</v>
      </c>
      <c r="B322" s="801" t="s">
        <v>252</v>
      </c>
      <c r="C322" s="801" t="s">
        <v>258</v>
      </c>
      <c r="D322" s="801" t="s">
        <v>262</v>
      </c>
      <c r="E322" s="801" t="s">
        <v>259</v>
      </c>
      <c r="F322" s="801" t="s">
        <v>302</v>
      </c>
      <c r="G322" s="801"/>
      <c r="H322" s="801"/>
      <c r="I322" s="801"/>
      <c r="J322" s="801"/>
      <c r="K322" s="804" t="s">
        <v>2303</v>
      </c>
      <c r="L322" s="807"/>
      <c r="M322" s="807"/>
      <c r="N322" s="807"/>
      <c r="O322" s="787">
        <f t="shared" si="126"/>
        <v>0</v>
      </c>
      <c r="P322" s="807"/>
      <c r="Q322" s="807"/>
      <c r="R322" s="807"/>
      <c r="S322" s="807"/>
      <c r="T322" s="807"/>
      <c r="U322" s="807"/>
      <c r="V322" s="788"/>
      <c r="W322" s="807"/>
      <c r="X322" s="789"/>
      <c r="Y322" s="790"/>
    </row>
    <row r="323" spans="1:25" ht="22.5" customHeight="1" thickTop="1" thickBot="1" x14ac:dyDescent="0.3">
      <c r="A323" s="800">
        <v>1</v>
      </c>
      <c r="B323" s="801" t="s">
        <v>252</v>
      </c>
      <c r="C323" s="801" t="s">
        <v>258</v>
      </c>
      <c r="D323" s="801" t="s">
        <v>262</v>
      </c>
      <c r="E323" s="801" t="s">
        <v>259</v>
      </c>
      <c r="F323" s="801" t="s">
        <v>273</v>
      </c>
      <c r="G323" s="801"/>
      <c r="H323" s="801"/>
      <c r="I323" s="801"/>
      <c r="J323" s="801"/>
      <c r="K323" s="804" t="s">
        <v>2304</v>
      </c>
      <c r="L323" s="807"/>
      <c r="M323" s="807"/>
      <c r="N323" s="807"/>
      <c r="O323" s="787">
        <f t="shared" si="126"/>
        <v>0</v>
      </c>
      <c r="P323" s="807"/>
      <c r="Q323" s="807"/>
      <c r="R323" s="807"/>
      <c r="S323" s="807"/>
      <c r="T323" s="807"/>
      <c r="U323" s="807"/>
      <c r="V323" s="788"/>
      <c r="W323" s="807"/>
      <c r="X323" s="789"/>
      <c r="Y323" s="790"/>
    </row>
    <row r="324" spans="1:25" ht="22.5" customHeight="1" thickTop="1" thickBot="1" x14ac:dyDescent="0.3">
      <c r="A324" s="800">
        <v>1</v>
      </c>
      <c r="B324" s="801" t="s">
        <v>252</v>
      </c>
      <c r="C324" s="801" t="s">
        <v>258</v>
      </c>
      <c r="D324" s="801" t="s">
        <v>262</v>
      </c>
      <c r="E324" s="801" t="s">
        <v>259</v>
      </c>
      <c r="F324" s="801" t="s">
        <v>286</v>
      </c>
      <c r="G324" s="801"/>
      <c r="H324" s="801"/>
      <c r="I324" s="801"/>
      <c r="J324" s="801"/>
      <c r="K324" s="804" t="s">
        <v>2305</v>
      </c>
      <c r="L324" s="807"/>
      <c r="M324" s="807"/>
      <c r="N324" s="807"/>
      <c r="O324" s="787">
        <f t="shared" si="126"/>
        <v>0</v>
      </c>
      <c r="P324" s="807"/>
      <c r="Q324" s="807"/>
      <c r="R324" s="807"/>
      <c r="S324" s="807"/>
      <c r="T324" s="807"/>
      <c r="U324" s="807"/>
      <c r="V324" s="788"/>
      <c r="W324" s="807"/>
      <c r="X324" s="789"/>
      <c r="Y324" s="790"/>
    </row>
    <row r="325" spans="1:25" ht="22.5" customHeight="1" thickTop="1" thickBot="1" x14ac:dyDescent="0.3">
      <c r="A325" s="800">
        <v>1</v>
      </c>
      <c r="B325" s="801" t="s">
        <v>252</v>
      </c>
      <c r="C325" s="801" t="s">
        <v>258</v>
      </c>
      <c r="D325" s="801" t="s">
        <v>262</v>
      </c>
      <c r="E325" s="801" t="s">
        <v>259</v>
      </c>
      <c r="F325" s="801" t="s">
        <v>2306</v>
      </c>
      <c r="G325" s="801"/>
      <c r="H325" s="801"/>
      <c r="I325" s="801"/>
      <c r="J325" s="801"/>
      <c r="K325" s="804" t="s">
        <v>2307</v>
      </c>
      <c r="L325" s="807"/>
      <c r="M325" s="807"/>
      <c r="N325" s="807"/>
      <c r="O325" s="787">
        <f t="shared" si="126"/>
        <v>0</v>
      </c>
      <c r="P325" s="807"/>
      <c r="Q325" s="807"/>
      <c r="R325" s="807"/>
      <c r="S325" s="807"/>
      <c r="T325" s="807"/>
      <c r="U325" s="807"/>
      <c r="V325" s="788"/>
      <c r="W325" s="807"/>
      <c r="X325" s="789"/>
      <c r="Y325" s="790"/>
    </row>
    <row r="326" spans="1:25" ht="22.5" customHeight="1" thickTop="1" thickBot="1" x14ac:dyDescent="0.3">
      <c r="A326" s="800">
        <v>1</v>
      </c>
      <c r="B326" s="801" t="s">
        <v>252</v>
      </c>
      <c r="C326" s="801" t="s">
        <v>258</v>
      </c>
      <c r="D326" s="801" t="s">
        <v>262</v>
      </c>
      <c r="E326" s="801" t="s">
        <v>259</v>
      </c>
      <c r="F326" s="801" t="s">
        <v>2308</v>
      </c>
      <c r="G326" s="801"/>
      <c r="H326" s="801"/>
      <c r="I326" s="801"/>
      <c r="J326" s="801"/>
      <c r="K326" s="804" t="s">
        <v>2309</v>
      </c>
      <c r="L326" s="807"/>
      <c r="M326" s="807"/>
      <c r="N326" s="807"/>
      <c r="O326" s="787">
        <f t="shared" si="126"/>
        <v>0</v>
      </c>
      <c r="P326" s="807"/>
      <c r="Q326" s="807"/>
      <c r="R326" s="807"/>
      <c r="S326" s="807"/>
      <c r="T326" s="807"/>
      <c r="U326" s="807"/>
      <c r="V326" s="788"/>
      <c r="W326" s="807"/>
      <c r="X326" s="789"/>
      <c r="Y326" s="790"/>
    </row>
    <row r="327" spans="1:25" ht="22.5" customHeight="1" thickTop="1" thickBot="1" x14ac:dyDescent="0.3">
      <c r="A327" s="800">
        <v>1</v>
      </c>
      <c r="B327" s="801" t="s">
        <v>252</v>
      </c>
      <c r="C327" s="801" t="s">
        <v>258</v>
      </c>
      <c r="D327" s="801" t="s">
        <v>262</v>
      </c>
      <c r="E327" s="801" t="s">
        <v>259</v>
      </c>
      <c r="F327" s="801" t="s">
        <v>2310</v>
      </c>
      <c r="G327" s="801"/>
      <c r="H327" s="801"/>
      <c r="I327" s="801"/>
      <c r="J327" s="801"/>
      <c r="K327" s="804" t="s">
        <v>2311</v>
      </c>
      <c r="L327" s="807"/>
      <c r="M327" s="807"/>
      <c r="N327" s="807"/>
      <c r="O327" s="787">
        <f t="shared" si="126"/>
        <v>0</v>
      </c>
      <c r="P327" s="807"/>
      <c r="Q327" s="807"/>
      <c r="R327" s="807"/>
      <c r="S327" s="807"/>
      <c r="T327" s="807"/>
      <c r="U327" s="807"/>
      <c r="V327" s="788"/>
      <c r="W327" s="807"/>
      <c r="X327" s="789"/>
      <c r="Y327" s="790"/>
    </row>
    <row r="328" spans="1:25" ht="22.5" customHeight="1" thickTop="1" thickBot="1" x14ac:dyDescent="0.3">
      <c r="A328" s="800">
        <v>1</v>
      </c>
      <c r="B328" s="801" t="s">
        <v>252</v>
      </c>
      <c r="C328" s="801" t="s">
        <v>258</v>
      </c>
      <c r="D328" s="801" t="s">
        <v>262</v>
      </c>
      <c r="E328" s="801" t="s">
        <v>259</v>
      </c>
      <c r="F328" s="801" t="s">
        <v>2312</v>
      </c>
      <c r="G328" s="801"/>
      <c r="H328" s="801"/>
      <c r="I328" s="801"/>
      <c r="J328" s="801"/>
      <c r="K328" s="804" t="s">
        <v>2313</v>
      </c>
      <c r="L328" s="807"/>
      <c r="M328" s="807"/>
      <c r="N328" s="807"/>
      <c r="O328" s="787">
        <f t="shared" si="126"/>
        <v>0</v>
      </c>
      <c r="P328" s="807"/>
      <c r="Q328" s="807"/>
      <c r="R328" s="807"/>
      <c r="S328" s="807"/>
      <c r="T328" s="807"/>
      <c r="U328" s="807"/>
      <c r="V328" s="788"/>
      <c r="W328" s="807"/>
      <c r="X328" s="789"/>
      <c r="Y328" s="790"/>
    </row>
    <row r="329" spans="1:25" ht="22.5" customHeight="1" thickTop="1" thickBot="1" x14ac:dyDescent="0.3">
      <c r="A329" s="800">
        <v>1</v>
      </c>
      <c r="B329" s="801" t="s">
        <v>252</v>
      </c>
      <c r="C329" s="801" t="s">
        <v>258</v>
      </c>
      <c r="D329" s="801" t="s">
        <v>262</v>
      </c>
      <c r="E329" s="801" t="s">
        <v>259</v>
      </c>
      <c r="F329" s="801" t="s">
        <v>2314</v>
      </c>
      <c r="G329" s="801"/>
      <c r="H329" s="801"/>
      <c r="I329" s="801"/>
      <c r="J329" s="801"/>
      <c r="K329" s="804" t="s">
        <v>2315</v>
      </c>
      <c r="L329" s="807"/>
      <c r="M329" s="807"/>
      <c r="N329" s="807"/>
      <c r="O329" s="787">
        <f t="shared" si="126"/>
        <v>0</v>
      </c>
      <c r="P329" s="807"/>
      <c r="Q329" s="807"/>
      <c r="R329" s="807"/>
      <c r="S329" s="807"/>
      <c r="T329" s="807"/>
      <c r="U329" s="807"/>
      <c r="V329" s="788"/>
      <c r="W329" s="807"/>
      <c r="X329" s="789"/>
      <c r="Y329" s="790"/>
    </row>
    <row r="330" spans="1:25" ht="22.5" customHeight="1" thickTop="1" thickBot="1" x14ac:dyDescent="0.3">
      <c r="A330" s="800">
        <v>1</v>
      </c>
      <c r="B330" s="801" t="s">
        <v>252</v>
      </c>
      <c r="C330" s="801" t="s">
        <v>258</v>
      </c>
      <c r="D330" s="801" t="s">
        <v>262</v>
      </c>
      <c r="E330" s="801" t="s">
        <v>259</v>
      </c>
      <c r="F330" s="801" t="s">
        <v>2316</v>
      </c>
      <c r="G330" s="801"/>
      <c r="H330" s="801"/>
      <c r="I330" s="801"/>
      <c r="J330" s="801"/>
      <c r="K330" s="804" t="s">
        <v>2317</v>
      </c>
      <c r="L330" s="807"/>
      <c r="M330" s="807"/>
      <c r="N330" s="807"/>
      <c r="O330" s="787">
        <f t="shared" si="126"/>
        <v>0</v>
      </c>
      <c r="P330" s="807"/>
      <c r="Q330" s="807"/>
      <c r="R330" s="807"/>
      <c r="S330" s="807"/>
      <c r="T330" s="807"/>
      <c r="U330" s="807"/>
      <c r="V330" s="788"/>
      <c r="W330" s="807"/>
      <c r="X330" s="789"/>
      <c r="Y330" s="790"/>
    </row>
    <row r="331" spans="1:25" ht="22.5" customHeight="1" thickTop="1" thickBot="1" x14ac:dyDescent="0.3">
      <c r="A331" s="800">
        <v>1</v>
      </c>
      <c r="B331" s="801" t="s">
        <v>252</v>
      </c>
      <c r="C331" s="801" t="s">
        <v>258</v>
      </c>
      <c r="D331" s="801" t="s">
        <v>262</v>
      </c>
      <c r="E331" s="801" t="s">
        <v>259</v>
      </c>
      <c r="F331" s="801" t="s">
        <v>2318</v>
      </c>
      <c r="G331" s="801"/>
      <c r="H331" s="801"/>
      <c r="I331" s="801"/>
      <c r="J331" s="801"/>
      <c r="K331" s="804" t="s">
        <v>2319</v>
      </c>
      <c r="L331" s="807"/>
      <c r="M331" s="807"/>
      <c r="N331" s="807"/>
      <c r="O331" s="787">
        <f t="shared" si="126"/>
        <v>0</v>
      </c>
      <c r="P331" s="807"/>
      <c r="Q331" s="807"/>
      <c r="R331" s="807"/>
      <c r="S331" s="807"/>
      <c r="T331" s="807"/>
      <c r="U331" s="807"/>
      <c r="V331" s="788"/>
      <c r="W331" s="807"/>
      <c r="X331" s="789"/>
      <c r="Y331" s="790"/>
    </row>
    <row r="332" spans="1:25" ht="22.5" customHeight="1" thickTop="1" thickBot="1" x14ac:dyDescent="0.3">
      <c r="A332" s="800">
        <v>1</v>
      </c>
      <c r="B332" s="801" t="s">
        <v>252</v>
      </c>
      <c r="C332" s="801" t="s">
        <v>258</v>
      </c>
      <c r="D332" s="801" t="s">
        <v>262</v>
      </c>
      <c r="E332" s="801" t="s">
        <v>259</v>
      </c>
      <c r="F332" s="801" t="s">
        <v>2124</v>
      </c>
      <c r="G332" s="801"/>
      <c r="H332" s="801"/>
      <c r="I332" s="801"/>
      <c r="J332" s="801"/>
      <c r="K332" s="804" t="s">
        <v>2320</v>
      </c>
      <c r="L332" s="807"/>
      <c r="M332" s="807"/>
      <c r="N332" s="807"/>
      <c r="O332" s="787">
        <f t="shared" si="126"/>
        <v>0</v>
      </c>
      <c r="P332" s="807"/>
      <c r="Q332" s="807"/>
      <c r="R332" s="807"/>
      <c r="S332" s="807"/>
      <c r="T332" s="807"/>
      <c r="U332" s="807"/>
      <c r="V332" s="788"/>
      <c r="W332" s="807"/>
      <c r="X332" s="789"/>
      <c r="Y332" s="790"/>
    </row>
    <row r="333" spans="1:25" ht="22.5" customHeight="1" thickTop="1" thickBot="1" x14ac:dyDescent="0.3">
      <c r="A333" s="800">
        <v>1</v>
      </c>
      <c r="B333" s="801" t="s">
        <v>252</v>
      </c>
      <c r="C333" s="801" t="s">
        <v>258</v>
      </c>
      <c r="D333" s="801" t="s">
        <v>262</v>
      </c>
      <c r="E333" s="801" t="s">
        <v>259</v>
      </c>
      <c r="F333" s="801" t="s">
        <v>2321</v>
      </c>
      <c r="G333" s="801"/>
      <c r="H333" s="801"/>
      <c r="I333" s="801"/>
      <c r="J333" s="801"/>
      <c r="K333" s="804" t="s">
        <v>2322</v>
      </c>
      <c r="L333" s="807"/>
      <c r="M333" s="807"/>
      <c r="N333" s="807"/>
      <c r="O333" s="787">
        <f t="shared" si="126"/>
        <v>0</v>
      </c>
      <c r="P333" s="807"/>
      <c r="Q333" s="807"/>
      <c r="R333" s="807"/>
      <c r="S333" s="807"/>
      <c r="T333" s="807"/>
      <c r="U333" s="807"/>
      <c r="V333" s="788"/>
      <c r="W333" s="807"/>
      <c r="X333" s="789"/>
      <c r="Y333" s="790"/>
    </row>
    <row r="334" spans="1:25" ht="22.5" customHeight="1" thickTop="1" thickBot="1" x14ac:dyDescent="0.3">
      <c r="A334" s="800">
        <v>1</v>
      </c>
      <c r="B334" s="801" t="s">
        <v>252</v>
      </c>
      <c r="C334" s="801" t="s">
        <v>258</v>
      </c>
      <c r="D334" s="801" t="s">
        <v>262</v>
      </c>
      <c r="E334" s="801" t="s">
        <v>259</v>
      </c>
      <c r="F334" s="801" t="s">
        <v>2323</v>
      </c>
      <c r="G334" s="801"/>
      <c r="H334" s="801"/>
      <c r="I334" s="801"/>
      <c r="J334" s="801"/>
      <c r="K334" s="804" t="s">
        <v>2324</v>
      </c>
      <c r="L334" s="807"/>
      <c r="M334" s="807"/>
      <c r="N334" s="807"/>
      <c r="O334" s="787">
        <f t="shared" si="126"/>
        <v>0</v>
      </c>
      <c r="P334" s="807"/>
      <c r="Q334" s="807"/>
      <c r="R334" s="807"/>
      <c r="S334" s="807"/>
      <c r="T334" s="807"/>
      <c r="U334" s="807"/>
      <c r="V334" s="788"/>
      <c r="W334" s="807"/>
      <c r="X334" s="789"/>
      <c r="Y334" s="790"/>
    </row>
    <row r="335" spans="1:25" ht="22.5" customHeight="1" thickTop="1" thickBot="1" x14ac:dyDescent="0.3">
      <c r="A335" s="800">
        <v>1</v>
      </c>
      <c r="B335" s="801" t="s">
        <v>252</v>
      </c>
      <c r="C335" s="801" t="s">
        <v>258</v>
      </c>
      <c r="D335" s="801" t="s">
        <v>262</v>
      </c>
      <c r="E335" s="801" t="s">
        <v>259</v>
      </c>
      <c r="F335" s="801" t="s">
        <v>2325</v>
      </c>
      <c r="G335" s="801"/>
      <c r="H335" s="801"/>
      <c r="I335" s="801"/>
      <c r="J335" s="801"/>
      <c r="K335" s="804" t="s">
        <v>2326</v>
      </c>
      <c r="L335" s="807"/>
      <c r="M335" s="807"/>
      <c r="N335" s="807"/>
      <c r="O335" s="787">
        <f t="shared" si="126"/>
        <v>0</v>
      </c>
      <c r="P335" s="807"/>
      <c r="Q335" s="807"/>
      <c r="R335" s="807"/>
      <c r="S335" s="807"/>
      <c r="T335" s="807"/>
      <c r="U335" s="807"/>
      <c r="V335" s="788"/>
      <c r="W335" s="807"/>
      <c r="X335" s="789"/>
      <c r="Y335" s="790"/>
    </row>
    <row r="336" spans="1:25" ht="22.5" customHeight="1" thickTop="1" thickBot="1" x14ac:dyDescent="0.3">
      <c r="A336" s="800">
        <v>1</v>
      </c>
      <c r="B336" s="801" t="s">
        <v>252</v>
      </c>
      <c r="C336" s="801" t="s">
        <v>258</v>
      </c>
      <c r="D336" s="801" t="s">
        <v>262</v>
      </c>
      <c r="E336" s="801" t="s">
        <v>259</v>
      </c>
      <c r="F336" s="801" t="s">
        <v>2327</v>
      </c>
      <c r="G336" s="801"/>
      <c r="H336" s="801"/>
      <c r="I336" s="801"/>
      <c r="J336" s="801"/>
      <c r="K336" s="804" t="s">
        <v>2328</v>
      </c>
      <c r="L336" s="807"/>
      <c r="M336" s="807"/>
      <c r="N336" s="807"/>
      <c r="O336" s="787">
        <f t="shared" si="126"/>
        <v>0</v>
      </c>
      <c r="P336" s="807"/>
      <c r="Q336" s="807"/>
      <c r="R336" s="807"/>
      <c r="S336" s="807"/>
      <c r="T336" s="807"/>
      <c r="U336" s="807"/>
      <c r="V336" s="788"/>
      <c r="W336" s="807"/>
      <c r="X336" s="789"/>
      <c r="Y336" s="790"/>
    </row>
    <row r="337" spans="1:25" ht="22.5" customHeight="1" thickTop="1" thickBot="1" x14ac:dyDescent="0.3">
      <c r="A337" s="800">
        <v>1</v>
      </c>
      <c r="B337" s="801" t="s">
        <v>252</v>
      </c>
      <c r="C337" s="801" t="s">
        <v>258</v>
      </c>
      <c r="D337" s="801" t="s">
        <v>262</v>
      </c>
      <c r="E337" s="801" t="s">
        <v>259</v>
      </c>
      <c r="F337" s="801" t="s">
        <v>2329</v>
      </c>
      <c r="G337" s="801"/>
      <c r="H337" s="801"/>
      <c r="I337" s="801"/>
      <c r="J337" s="801"/>
      <c r="K337" s="804" t="s">
        <v>2330</v>
      </c>
      <c r="L337" s="807"/>
      <c r="M337" s="807"/>
      <c r="N337" s="807"/>
      <c r="O337" s="787">
        <f t="shared" si="126"/>
        <v>0</v>
      </c>
      <c r="P337" s="807"/>
      <c r="Q337" s="807"/>
      <c r="R337" s="807"/>
      <c r="S337" s="807"/>
      <c r="T337" s="807"/>
      <c r="U337" s="807"/>
      <c r="V337" s="788"/>
      <c r="W337" s="807"/>
      <c r="X337" s="789"/>
      <c r="Y337" s="790"/>
    </row>
    <row r="338" spans="1:25" ht="22.5" customHeight="1" thickTop="1" thickBot="1" x14ac:dyDescent="0.3">
      <c r="A338" s="800">
        <v>1</v>
      </c>
      <c r="B338" s="801" t="s">
        <v>252</v>
      </c>
      <c r="C338" s="801" t="s">
        <v>258</v>
      </c>
      <c r="D338" s="801" t="s">
        <v>262</v>
      </c>
      <c r="E338" s="801" t="s">
        <v>259</v>
      </c>
      <c r="F338" s="801" t="s">
        <v>2331</v>
      </c>
      <c r="G338" s="801"/>
      <c r="H338" s="801"/>
      <c r="I338" s="801"/>
      <c r="J338" s="801"/>
      <c r="K338" s="804" t="s">
        <v>2332</v>
      </c>
      <c r="L338" s="807"/>
      <c r="M338" s="807"/>
      <c r="N338" s="807"/>
      <c r="O338" s="787">
        <f t="shared" si="126"/>
        <v>0</v>
      </c>
      <c r="P338" s="807"/>
      <c r="Q338" s="807"/>
      <c r="R338" s="807"/>
      <c r="S338" s="807"/>
      <c r="T338" s="807"/>
      <c r="U338" s="807"/>
      <c r="V338" s="788"/>
      <c r="W338" s="807"/>
      <c r="X338" s="789"/>
      <c r="Y338" s="790"/>
    </row>
    <row r="339" spans="1:25" ht="22.5" customHeight="1" thickTop="1" thickBot="1" x14ac:dyDescent="0.3">
      <c r="A339" s="800">
        <v>1</v>
      </c>
      <c r="B339" s="801" t="s">
        <v>252</v>
      </c>
      <c r="C339" s="801" t="s">
        <v>258</v>
      </c>
      <c r="D339" s="801" t="s">
        <v>262</v>
      </c>
      <c r="E339" s="801" t="s">
        <v>259</v>
      </c>
      <c r="F339" s="801" t="s">
        <v>2333</v>
      </c>
      <c r="G339" s="801"/>
      <c r="H339" s="801"/>
      <c r="I339" s="801"/>
      <c r="J339" s="801"/>
      <c r="K339" s="804" t="s">
        <v>2334</v>
      </c>
      <c r="L339" s="807"/>
      <c r="M339" s="807"/>
      <c r="N339" s="807"/>
      <c r="O339" s="787">
        <f t="shared" si="126"/>
        <v>0</v>
      </c>
      <c r="P339" s="807"/>
      <c r="Q339" s="807"/>
      <c r="R339" s="807"/>
      <c r="S339" s="807"/>
      <c r="T339" s="807"/>
      <c r="U339" s="807"/>
      <c r="V339" s="788"/>
      <c r="W339" s="807"/>
      <c r="X339" s="789"/>
      <c r="Y339" s="790"/>
    </row>
    <row r="340" spans="1:25" ht="22.5" customHeight="1" thickTop="1" thickBot="1" x14ac:dyDescent="0.3">
      <c r="A340" s="800">
        <v>1</v>
      </c>
      <c r="B340" s="801" t="s">
        <v>252</v>
      </c>
      <c r="C340" s="801" t="s">
        <v>258</v>
      </c>
      <c r="D340" s="801" t="s">
        <v>262</v>
      </c>
      <c r="E340" s="801" t="s">
        <v>259</v>
      </c>
      <c r="F340" s="801" t="s">
        <v>2335</v>
      </c>
      <c r="G340" s="801"/>
      <c r="H340" s="801"/>
      <c r="I340" s="801"/>
      <c r="J340" s="801"/>
      <c r="K340" s="804" t="s">
        <v>2336</v>
      </c>
      <c r="L340" s="807"/>
      <c r="M340" s="807"/>
      <c r="N340" s="807"/>
      <c r="O340" s="787">
        <f t="shared" si="126"/>
        <v>0</v>
      </c>
      <c r="P340" s="807"/>
      <c r="Q340" s="807"/>
      <c r="R340" s="807"/>
      <c r="S340" s="807"/>
      <c r="T340" s="807"/>
      <c r="U340" s="807"/>
      <c r="V340" s="788"/>
      <c r="W340" s="807"/>
      <c r="X340" s="789"/>
      <c r="Y340" s="790"/>
    </row>
    <row r="341" spans="1:25" ht="22.5" customHeight="1" thickTop="1" thickBot="1" x14ac:dyDescent="0.3">
      <c r="A341" s="800">
        <v>1</v>
      </c>
      <c r="B341" s="801" t="s">
        <v>252</v>
      </c>
      <c r="C341" s="801" t="s">
        <v>258</v>
      </c>
      <c r="D341" s="801" t="s">
        <v>262</v>
      </c>
      <c r="E341" s="801" t="s">
        <v>269</v>
      </c>
      <c r="F341" s="801"/>
      <c r="G341" s="801"/>
      <c r="H341" s="801"/>
      <c r="I341" s="801"/>
      <c r="J341" s="801"/>
      <c r="K341" s="804" t="s">
        <v>2337</v>
      </c>
      <c r="L341" s="807"/>
      <c r="M341" s="807"/>
      <c r="N341" s="807"/>
      <c r="O341" s="787">
        <f t="shared" si="126"/>
        <v>0</v>
      </c>
      <c r="P341" s="807"/>
      <c r="Q341" s="807"/>
      <c r="R341" s="807"/>
      <c r="S341" s="807"/>
      <c r="T341" s="807"/>
      <c r="U341" s="807"/>
      <c r="V341" s="788"/>
      <c r="W341" s="807"/>
      <c r="X341" s="789"/>
      <c r="Y341" s="790"/>
    </row>
    <row r="342" spans="1:25" ht="22.5" customHeight="1" thickTop="1" thickBot="1" x14ac:dyDescent="0.3">
      <c r="A342" s="800">
        <v>1</v>
      </c>
      <c r="B342" s="801" t="s">
        <v>252</v>
      </c>
      <c r="C342" s="801" t="s">
        <v>258</v>
      </c>
      <c r="D342" s="801" t="s">
        <v>262</v>
      </c>
      <c r="E342" s="801" t="s">
        <v>272</v>
      </c>
      <c r="F342" s="801"/>
      <c r="G342" s="801"/>
      <c r="H342" s="801"/>
      <c r="I342" s="801"/>
      <c r="J342" s="801"/>
      <c r="K342" s="804" t="s">
        <v>2338</v>
      </c>
      <c r="L342" s="807"/>
      <c r="M342" s="807"/>
      <c r="N342" s="807"/>
      <c r="O342" s="787">
        <f t="shared" si="126"/>
        <v>0</v>
      </c>
      <c r="P342" s="807"/>
      <c r="Q342" s="807"/>
      <c r="R342" s="807"/>
      <c r="S342" s="807"/>
      <c r="T342" s="807"/>
      <c r="U342" s="807"/>
      <c r="V342" s="788"/>
      <c r="W342" s="807"/>
      <c r="X342" s="789"/>
      <c r="Y342" s="790"/>
    </row>
    <row r="343" spans="1:25" ht="22.5" customHeight="1" thickTop="1" thickBot="1" x14ac:dyDescent="0.3">
      <c r="A343" s="800">
        <v>1</v>
      </c>
      <c r="B343" s="801" t="s">
        <v>252</v>
      </c>
      <c r="C343" s="801" t="s">
        <v>258</v>
      </c>
      <c r="D343" s="801" t="s">
        <v>262</v>
      </c>
      <c r="E343" s="801" t="s">
        <v>262</v>
      </c>
      <c r="F343" s="801"/>
      <c r="G343" s="801"/>
      <c r="H343" s="801"/>
      <c r="I343" s="801"/>
      <c r="J343" s="801"/>
      <c r="K343" s="804" t="s">
        <v>2339</v>
      </c>
      <c r="L343" s="807"/>
      <c r="M343" s="807"/>
      <c r="N343" s="807"/>
      <c r="O343" s="787">
        <f t="shared" si="126"/>
        <v>0</v>
      </c>
      <c r="P343" s="807"/>
      <c r="Q343" s="807"/>
      <c r="R343" s="807"/>
      <c r="S343" s="807"/>
      <c r="T343" s="807"/>
      <c r="U343" s="807"/>
      <c r="V343" s="788"/>
      <c r="W343" s="807"/>
      <c r="X343" s="789"/>
      <c r="Y343" s="790"/>
    </row>
    <row r="344" spans="1:25" ht="22.5" customHeight="1" thickTop="1" thickBot="1" x14ac:dyDescent="0.3">
      <c r="A344" s="800">
        <v>1</v>
      </c>
      <c r="B344" s="801" t="s">
        <v>252</v>
      </c>
      <c r="C344" s="801" t="s">
        <v>258</v>
      </c>
      <c r="D344" s="801" t="s">
        <v>262</v>
      </c>
      <c r="E344" s="801" t="s">
        <v>280</v>
      </c>
      <c r="F344" s="801"/>
      <c r="G344" s="801"/>
      <c r="H344" s="801"/>
      <c r="I344" s="801"/>
      <c r="J344" s="801"/>
      <c r="K344" s="804" t="s">
        <v>2340</v>
      </c>
      <c r="L344" s="807"/>
      <c r="M344" s="807"/>
      <c r="N344" s="807"/>
      <c r="O344" s="787">
        <f t="shared" si="126"/>
        <v>0</v>
      </c>
      <c r="P344" s="807"/>
      <c r="Q344" s="807"/>
      <c r="R344" s="807"/>
      <c r="S344" s="807"/>
      <c r="T344" s="807"/>
      <c r="U344" s="807"/>
      <c r="V344" s="788"/>
      <c r="W344" s="807"/>
      <c r="X344" s="789"/>
      <c r="Y344" s="790"/>
    </row>
    <row r="345" spans="1:25" ht="22.5" customHeight="1" thickTop="1" thickBot="1" x14ac:dyDescent="0.3">
      <c r="A345" s="800">
        <v>1</v>
      </c>
      <c r="B345" s="801" t="s">
        <v>252</v>
      </c>
      <c r="C345" s="801" t="s">
        <v>258</v>
      </c>
      <c r="D345" s="801" t="s">
        <v>280</v>
      </c>
      <c r="E345" s="801"/>
      <c r="F345" s="801"/>
      <c r="G345" s="801"/>
      <c r="H345" s="801"/>
      <c r="I345" s="801"/>
      <c r="J345" s="801"/>
      <c r="K345" s="804" t="s">
        <v>303</v>
      </c>
      <c r="L345" s="807">
        <f>+L346+L360+L362</f>
        <v>0</v>
      </c>
      <c r="M345" s="807">
        <f t="shared" ref="M345:U345" si="127">+M346+M360+M362</f>
        <v>0</v>
      </c>
      <c r="N345" s="807">
        <f t="shared" si="127"/>
        <v>0</v>
      </c>
      <c r="O345" s="807">
        <f t="shared" si="127"/>
        <v>0</v>
      </c>
      <c r="P345" s="807">
        <f t="shared" si="127"/>
        <v>0</v>
      </c>
      <c r="Q345" s="807">
        <f t="shared" si="127"/>
        <v>0</v>
      </c>
      <c r="R345" s="807">
        <f t="shared" si="127"/>
        <v>0</v>
      </c>
      <c r="S345" s="807">
        <f t="shared" si="127"/>
        <v>0</v>
      </c>
      <c r="T345" s="807">
        <f t="shared" si="127"/>
        <v>0</v>
      </c>
      <c r="U345" s="807">
        <f t="shared" si="127"/>
        <v>0</v>
      </c>
      <c r="V345" s="788"/>
      <c r="W345" s="807"/>
      <c r="X345" s="789"/>
      <c r="Y345" s="790"/>
    </row>
    <row r="346" spans="1:25" ht="22.5" customHeight="1" thickTop="1" thickBot="1" x14ac:dyDescent="0.3">
      <c r="A346" s="800">
        <v>1</v>
      </c>
      <c r="B346" s="801" t="s">
        <v>252</v>
      </c>
      <c r="C346" s="801" t="s">
        <v>258</v>
      </c>
      <c r="D346" s="801" t="s">
        <v>280</v>
      </c>
      <c r="E346" s="801" t="s">
        <v>255</v>
      </c>
      <c r="F346" s="801"/>
      <c r="G346" s="801"/>
      <c r="H346" s="801"/>
      <c r="I346" s="801"/>
      <c r="J346" s="801"/>
      <c r="K346" s="804" t="s">
        <v>304</v>
      </c>
      <c r="L346" s="807">
        <f>+L347+L348+L349+L352+L356</f>
        <v>0</v>
      </c>
      <c r="M346" s="807">
        <f t="shared" ref="M346:U346" si="128">+M347+M348+M349+M352+M356</f>
        <v>0</v>
      </c>
      <c r="N346" s="807">
        <f t="shared" si="128"/>
        <v>0</v>
      </c>
      <c r="O346" s="807">
        <f t="shared" si="128"/>
        <v>0</v>
      </c>
      <c r="P346" s="807">
        <f t="shared" si="128"/>
        <v>0</v>
      </c>
      <c r="Q346" s="807">
        <f t="shared" si="128"/>
        <v>0</v>
      </c>
      <c r="R346" s="807">
        <f t="shared" si="128"/>
        <v>0</v>
      </c>
      <c r="S346" s="807">
        <f t="shared" si="128"/>
        <v>0</v>
      </c>
      <c r="T346" s="807">
        <f t="shared" si="128"/>
        <v>0</v>
      </c>
      <c r="U346" s="807">
        <f t="shared" si="128"/>
        <v>0</v>
      </c>
      <c r="V346" s="788"/>
      <c r="W346" s="807"/>
      <c r="X346" s="789"/>
      <c r="Y346" s="790"/>
    </row>
    <row r="347" spans="1:25" ht="22.5" customHeight="1" thickTop="1" thickBot="1" x14ac:dyDescent="0.3">
      <c r="A347" s="800">
        <v>1</v>
      </c>
      <c r="B347" s="801" t="s">
        <v>252</v>
      </c>
      <c r="C347" s="801" t="s">
        <v>258</v>
      </c>
      <c r="D347" s="801" t="s">
        <v>280</v>
      </c>
      <c r="E347" s="801" t="s">
        <v>255</v>
      </c>
      <c r="F347" s="801" t="s">
        <v>2106</v>
      </c>
      <c r="G347" s="801"/>
      <c r="H347" s="801"/>
      <c r="I347" s="801"/>
      <c r="J347" s="801"/>
      <c r="K347" s="804" t="s">
        <v>305</v>
      </c>
      <c r="L347" s="807"/>
      <c r="M347" s="807"/>
      <c r="N347" s="807"/>
      <c r="O347" s="787">
        <f>+L347+M347-N347</f>
        <v>0</v>
      </c>
      <c r="P347" s="807"/>
      <c r="Q347" s="807"/>
      <c r="R347" s="807"/>
      <c r="S347" s="807"/>
      <c r="T347" s="807"/>
      <c r="U347" s="807"/>
      <c r="V347" s="788"/>
      <c r="W347" s="807"/>
      <c r="X347" s="789"/>
      <c r="Y347" s="790"/>
    </row>
    <row r="348" spans="1:25" ht="22.5" customHeight="1" thickTop="1" thickBot="1" x14ac:dyDescent="0.3">
      <c r="A348" s="800">
        <v>1</v>
      </c>
      <c r="B348" s="801" t="s">
        <v>252</v>
      </c>
      <c r="C348" s="801" t="s">
        <v>258</v>
      </c>
      <c r="D348" s="801" t="s">
        <v>280</v>
      </c>
      <c r="E348" s="801" t="s">
        <v>255</v>
      </c>
      <c r="F348" s="801" t="s">
        <v>2128</v>
      </c>
      <c r="G348" s="801"/>
      <c r="H348" s="801"/>
      <c r="I348" s="801"/>
      <c r="J348" s="801"/>
      <c r="K348" s="804" t="s">
        <v>306</v>
      </c>
      <c r="L348" s="807"/>
      <c r="M348" s="807"/>
      <c r="N348" s="807"/>
      <c r="O348" s="787">
        <f>+L348+M348-N348</f>
        <v>0</v>
      </c>
      <c r="P348" s="807"/>
      <c r="Q348" s="807"/>
      <c r="R348" s="807"/>
      <c r="S348" s="807"/>
      <c r="T348" s="807"/>
      <c r="U348" s="807"/>
      <c r="V348" s="788"/>
      <c r="W348" s="807"/>
      <c r="X348" s="789"/>
      <c r="Y348" s="790"/>
    </row>
    <row r="349" spans="1:25" ht="22.5" customHeight="1" thickTop="1" thickBot="1" x14ac:dyDescent="0.3">
      <c r="A349" s="800">
        <v>1</v>
      </c>
      <c r="B349" s="801" t="s">
        <v>252</v>
      </c>
      <c r="C349" s="801" t="s">
        <v>258</v>
      </c>
      <c r="D349" s="801" t="s">
        <v>280</v>
      </c>
      <c r="E349" s="801" t="s">
        <v>255</v>
      </c>
      <c r="F349" s="801" t="s">
        <v>2176</v>
      </c>
      <c r="G349" s="801"/>
      <c r="H349" s="801"/>
      <c r="I349" s="801"/>
      <c r="J349" s="801"/>
      <c r="K349" s="804" t="s">
        <v>2341</v>
      </c>
      <c r="L349" s="807">
        <f>+L350+L351</f>
        <v>0</v>
      </c>
      <c r="M349" s="807">
        <f t="shared" ref="M349:U349" si="129">+M350+M351</f>
        <v>0</v>
      </c>
      <c r="N349" s="807">
        <f t="shared" si="129"/>
        <v>0</v>
      </c>
      <c r="O349" s="807">
        <f t="shared" si="129"/>
        <v>0</v>
      </c>
      <c r="P349" s="807">
        <f t="shared" si="129"/>
        <v>0</v>
      </c>
      <c r="Q349" s="807">
        <f t="shared" si="129"/>
        <v>0</v>
      </c>
      <c r="R349" s="807">
        <f t="shared" si="129"/>
        <v>0</v>
      </c>
      <c r="S349" s="807">
        <f t="shared" si="129"/>
        <v>0</v>
      </c>
      <c r="T349" s="807">
        <f t="shared" si="129"/>
        <v>0</v>
      </c>
      <c r="U349" s="807">
        <f t="shared" si="129"/>
        <v>0</v>
      </c>
      <c r="V349" s="788"/>
      <c r="W349" s="807"/>
      <c r="X349" s="789"/>
      <c r="Y349" s="790"/>
    </row>
    <row r="350" spans="1:25" ht="22.5" customHeight="1" thickTop="1" thickBot="1" x14ac:dyDescent="0.3">
      <c r="A350" s="800">
        <v>1</v>
      </c>
      <c r="B350" s="801" t="s">
        <v>252</v>
      </c>
      <c r="C350" s="801" t="s">
        <v>258</v>
      </c>
      <c r="D350" s="801" t="s">
        <v>280</v>
      </c>
      <c r="E350" s="801" t="s">
        <v>255</v>
      </c>
      <c r="F350" s="801" t="s">
        <v>2176</v>
      </c>
      <c r="G350" s="801" t="s">
        <v>255</v>
      </c>
      <c r="H350" s="801"/>
      <c r="I350" s="801"/>
      <c r="J350" s="801"/>
      <c r="K350" s="804" t="s">
        <v>2342</v>
      </c>
      <c r="L350" s="807"/>
      <c r="M350" s="807"/>
      <c r="N350" s="807"/>
      <c r="O350" s="787">
        <f>+L350+M350-N350</f>
        <v>0</v>
      </c>
      <c r="P350" s="807"/>
      <c r="Q350" s="807"/>
      <c r="R350" s="807"/>
      <c r="S350" s="807"/>
      <c r="T350" s="807"/>
      <c r="U350" s="807"/>
      <c r="V350" s="788"/>
      <c r="W350" s="807"/>
      <c r="X350" s="789"/>
      <c r="Y350" s="790"/>
    </row>
    <row r="351" spans="1:25" ht="22.5" customHeight="1" thickTop="1" thickBot="1" x14ac:dyDescent="0.3">
      <c r="A351" s="800">
        <v>1</v>
      </c>
      <c r="B351" s="801" t="s">
        <v>252</v>
      </c>
      <c r="C351" s="801" t="s">
        <v>258</v>
      </c>
      <c r="D351" s="801" t="s">
        <v>280</v>
      </c>
      <c r="E351" s="801" t="s">
        <v>255</v>
      </c>
      <c r="F351" s="801" t="s">
        <v>2176</v>
      </c>
      <c r="G351" s="801" t="s">
        <v>259</v>
      </c>
      <c r="H351" s="801"/>
      <c r="I351" s="801"/>
      <c r="J351" s="801"/>
      <c r="K351" s="804" t="s">
        <v>2341</v>
      </c>
      <c r="L351" s="807"/>
      <c r="M351" s="807"/>
      <c r="N351" s="807"/>
      <c r="O351" s="787">
        <f>+L351+M351-N351</f>
        <v>0</v>
      </c>
      <c r="P351" s="807"/>
      <c r="Q351" s="807"/>
      <c r="R351" s="807"/>
      <c r="S351" s="807"/>
      <c r="T351" s="807"/>
      <c r="U351" s="807"/>
      <c r="V351" s="788"/>
      <c r="W351" s="807"/>
      <c r="X351" s="789"/>
      <c r="Y351" s="790"/>
    </row>
    <row r="352" spans="1:25" ht="22.5" customHeight="1" thickTop="1" thickBot="1" x14ac:dyDescent="0.3">
      <c r="A352" s="800">
        <v>1</v>
      </c>
      <c r="B352" s="801" t="s">
        <v>252</v>
      </c>
      <c r="C352" s="801" t="s">
        <v>258</v>
      </c>
      <c r="D352" s="801" t="s">
        <v>280</v>
      </c>
      <c r="E352" s="801" t="s">
        <v>255</v>
      </c>
      <c r="F352" s="801" t="s">
        <v>2231</v>
      </c>
      <c r="G352" s="801"/>
      <c r="H352" s="801"/>
      <c r="I352" s="801"/>
      <c r="J352" s="801"/>
      <c r="K352" s="804" t="s">
        <v>2343</v>
      </c>
      <c r="L352" s="807">
        <f>+L353+L354+L355</f>
        <v>0</v>
      </c>
      <c r="M352" s="807">
        <f t="shared" ref="M352:U352" si="130">+M353+M354+M355</f>
        <v>0</v>
      </c>
      <c r="N352" s="807">
        <f t="shared" si="130"/>
        <v>0</v>
      </c>
      <c r="O352" s="807">
        <f t="shared" si="130"/>
        <v>0</v>
      </c>
      <c r="P352" s="807">
        <f t="shared" si="130"/>
        <v>0</v>
      </c>
      <c r="Q352" s="807">
        <f t="shared" si="130"/>
        <v>0</v>
      </c>
      <c r="R352" s="807">
        <f t="shared" si="130"/>
        <v>0</v>
      </c>
      <c r="S352" s="807">
        <f t="shared" si="130"/>
        <v>0</v>
      </c>
      <c r="T352" s="807">
        <f t="shared" si="130"/>
        <v>0</v>
      </c>
      <c r="U352" s="807">
        <f t="shared" si="130"/>
        <v>0</v>
      </c>
      <c r="V352" s="788"/>
      <c r="W352" s="807"/>
      <c r="X352" s="789"/>
      <c r="Y352" s="790"/>
    </row>
    <row r="353" spans="1:25" ht="22.5" customHeight="1" thickTop="1" thickBot="1" x14ac:dyDescent="0.3">
      <c r="A353" s="800">
        <v>1</v>
      </c>
      <c r="B353" s="801" t="s">
        <v>252</v>
      </c>
      <c r="C353" s="801" t="s">
        <v>258</v>
      </c>
      <c r="D353" s="801" t="s">
        <v>280</v>
      </c>
      <c r="E353" s="801" t="s">
        <v>255</v>
      </c>
      <c r="F353" s="801" t="s">
        <v>2231</v>
      </c>
      <c r="G353" s="801" t="s">
        <v>255</v>
      </c>
      <c r="H353" s="801"/>
      <c r="I353" s="801"/>
      <c r="J353" s="801"/>
      <c r="K353" s="804" t="s">
        <v>2344</v>
      </c>
      <c r="L353" s="807"/>
      <c r="M353" s="807"/>
      <c r="N353" s="807"/>
      <c r="O353" s="787">
        <f>+L353+M353-N353</f>
        <v>0</v>
      </c>
      <c r="P353" s="807"/>
      <c r="Q353" s="807"/>
      <c r="R353" s="807"/>
      <c r="S353" s="807"/>
      <c r="T353" s="807"/>
      <c r="U353" s="807"/>
      <c r="V353" s="788"/>
      <c r="W353" s="807"/>
      <c r="X353" s="789"/>
      <c r="Y353" s="790"/>
    </row>
    <row r="354" spans="1:25" ht="22.5" customHeight="1" thickTop="1" thickBot="1" x14ac:dyDescent="0.3">
      <c r="A354" s="800">
        <v>1</v>
      </c>
      <c r="B354" s="801" t="s">
        <v>252</v>
      </c>
      <c r="C354" s="801" t="s">
        <v>258</v>
      </c>
      <c r="D354" s="801" t="s">
        <v>280</v>
      </c>
      <c r="E354" s="801" t="s">
        <v>255</v>
      </c>
      <c r="F354" s="801" t="s">
        <v>2231</v>
      </c>
      <c r="G354" s="801" t="s">
        <v>259</v>
      </c>
      <c r="H354" s="801"/>
      <c r="I354" s="801"/>
      <c r="J354" s="801"/>
      <c r="K354" s="804" t="s">
        <v>2345</v>
      </c>
      <c r="L354" s="807"/>
      <c r="M354" s="807"/>
      <c r="N354" s="807"/>
      <c r="O354" s="787">
        <f>+L354+M354-N354</f>
        <v>0</v>
      </c>
      <c r="P354" s="807"/>
      <c r="Q354" s="807"/>
      <c r="R354" s="807"/>
      <c r="S354" s="807"/>
      <c r="T354" s="807"/>
      <c r="U354" s="807"/>
      <c r="V354" s="788"/>
      <c r="W354" s="807"/>
      <c r="X354" s="789"/>
      <c r="Y354" s="790"/>
    </row>
    <row r="355" spans="1:25" ht="22.5" customHeight="1" thickTop="1" thickBot="1" x14ac:dyDescent="0.3">
      <c r="A355" s="800">
        <v>1</v>
      </c>
      <c r="B355" s="801" t="s">
        <v>252</v>
      </c>
      <c r="C355" s="801" t="s">
        <v>258</v>
      </c>
      <c r="D355" s="801" t="s">
        <v>280</v>
      </c>
      <c r="E355" s="801" t="s">
        <v>255</v>
      </c>
      <c r="F355" s="801" t="s">
        <v>2231</v>
      </c>
      <c r="G355" s="801" t="s">
        <v>269</v>
      </c>
      <c r="H355" s="801"/>
      <c r="I355" s="801"/>
      <c r="J355" s="801"/>
      <c r="K355" s="804" t="s">
        <v>2346</v>
      </c>
      <c r="L355" s="807"/>
      <c r="M355" s="807"/>
      <c r="N355" s="807"/>
      <c r="O355" s="787">
        <f>+L355+M355-N355</f>
        <v>0</v>
      </c>
      <c r="P355" s="807"/>
      <c r="Q355" s="807"/>
      <c r="R355" s="807"/>
      <c r="S355" s="807"/>
      <c r="T355" s="807"/>
      <c r="U355" s="807"/>
      <c r="V355" s="788"/>
      <c r="W355" s="807"/>
      <c r="X355" s="789"/>
      <c r="Y355" s="790"/>
    </row>
    <row r="356" spans="1:25" ht="22.5" customHeight="1" thickTop="1" thickBot="1" x14ac:dyDescent="0.3">
      <c r="A356" s="800">
        <v>1</v>
      </c>
      <c r="B356" s="801" t="s">
        <v>252</v>
      </c>
      <c r="C356" s="801" t="s">
        <v>258</v>
      </c>
      <c r="D356" s="801" t="s">
        <v>280</v>
      </c>
      <c r="E356" s="801" t="s">
        <v>255</v>
      </c>
      <c r="F356" s="801" t="s">
        <v>2347</v>
      </c>
      <c r="G356" s="801"/>
      <c r="H356" s="801"/>
      <c r="I356" s="801"/>
      <c r="J356" s="801"/>
      <c r="K356" s="804" t="s">
        <v>2348</v>
      </c>
      <c r="L356" s="807">
        <f>+L357+L358+L359</f>
        <v>0</v>
      </c>
      <c r="M356" s="807">
        <f t="shared" ref="M356:U356" si="131">+M357+M358+M359</f>
        <v>0</v>
      </c>
      <c r="N356" s="807">
        <f t="shared" si="131"/>
        <v>0</v>
      </c>
      <c r="O356" s="807">
        <f t="shared" si="131"/>
        <v>0</v>
      </c>
      <c r="P356" s="807">
        <f t="shared" si="131"/>
        <v>0</v>
      </c>
      <c r="Q356" s="807">
        <f t="shared" si="131"/>
        <v>0</v>
      </c>
      <c r="R356" s="807">
        <f t="shared" si="131"/>
        <v>0</v>
      </c>
      <c r="S356" s="807">
        <f t="shared" si="131"/>
        <v>0</v>
      </c>
      <c r="T356" s="807">
        <f t="shared" si="131"/>
        <v>0</v>
      </c>
      <c r="U356" s="807">
        <f t="shared" si="131"/>
        <v>0</v>
      </c>
      <c r="V356" s="788"/>
      <c r="W356" s="807"/>
      <c r="X356" s="789"/>
      <c r="Y356" s="790"/>
    </row>
    <row r="357" spans="1:25" ht="22.5" customHeight="1" thickTop="1" thickBot="1" x14ac:dyDescent="0.3">
      <c r="A357" s="800">
        <v>1</v>
      </c>
      <c r="B357" s="801" t="s">
        <v>252</v>
      </c>
      <c r="C357" s="801" t="s">
        <v>258</v>
      </c>
      <c r="D357" s="801" t="s">
        <v>280</v>
      </c>
      <c r="E357" s="801" t="s">
        <v>255</v>
      </c>
      <c r="F357" s="801" t="s">
        <v>2347</v>
      </c>
      <c r="G357" s="801" t="s">
        <v>255</v>
      </c>
      <c r="H357" s="801"/>
      <c r="I357" s="801"/>
      <c r="J357" s="801"/>
      <c r="K357" s="804" t="s">
        <v>2349</v>
      </c>
      <c r="L357" s="807"/>
      <c r="M357" s="807"/>
      <c r="N357" s="807"/>
      <c r="O357" s="787">
        <f>+L357+M357-N357</f>
        <v>0</v>
      </c>
      <c r="P357" s="807"/>
      <c r="Q357" s="807"/>
      <c r="R357" s="807"/>
      <c r="S357" s="807"/>
      <c r="T357" s="807"/>
      <c r="U357" s="807"/>
      <c r="V357" s="788"/>
      <c r="W357" s="807"/>
      <c r="X357" s="789"/>
      <c r="Y357" s="790"/>
    </row>
    <row r="358" spans="1:25" ht="22.5" customHeight="1" thickTop="1" thickBot="1" x14ac:dyDescent="0.3">
      <c r="A358" s="800">
        <v>1</v>
      </c>
      <c r="B358" s="801" t="s">
        <v>252</v>
      </c>
      <c r="C358" s="801" t="s">
        <v>258</v>
      </c>
      <c r="D358" s="801" t="s">
        <v>280</v>
      </c>
      <c r="E358" s="801" t="s">
        <v>255</v>
      </c>
      <c r="F358" s="801" t="s">
        <v>2347</v>
      </c>
      <c r="G358" s="801" t="s">
        <v>259</v>
      </c>
      <c r="H358" s="801"/>
      <c r="I358" s="801"/>
      <c r="J358" s="801"/>
      <c r="K358" s="804" t="s">
        <v>2350</v>
      </c>
      <c r="L358" s="807"/>
      <c r="M358" s="807"/>
      <c r="N358" s="807"/>
      <c r="O358" s="787">
        <f>+L358+M358-N358</f>
        <v>0</v>
      </c>
      <c r="P358" s="807"/>
      <c r="Q358" s="807"/>
      <c r="R358" s="807"/>
      <c r="S358" s="807"/>
      <c r="T358" s="807"/>
      <c r="U358" s="807"/>
      <c r="V358" s="788"/>
      <c r="W358" s="807"/>
      <c r="X358" s="789"/>
      <c r="Y358" s="790"/>
    </row>
    <row r="359" spans="1:25" ht="22.5" customHeight="1" thickTop="1" thickBot="1" x14ac:dyDescent="0.3">
      <c r="A359" s="800">
        <v>1</v>
      </c>
      <c r="B359" s="801" t="s">
        <v>252</v>
      </c>
      <c r="C359" s="801" t="s">
        <v>258</v>
      </c>
      <c r="D359" s="801" t="s">
        <v>280</v>
      </c>
      <c r="E359" s="801" t="s">
        <v>255</v>
      </c>
      <c r="F359" s="801" t="s">
        <v>2347</v>
      </c>
      <c r="G359" s="801" t="s">
        <v>269</v>
      </c>
      <c r="H359" s="801"/>
      <c r="I359" s="801"/>
      <c r="J359" s="801"/>
      <c r="K359" s="804" t="s">
        <v>2351</v>
      </c>
      <c r="L359" s="807"/>
      <c r="M359" s="807"/>
      <c r="N359" s="807"/>
      <c r="O359" s="787">
        <f>+L359+M359-N359</f>
        <v>0</v>
      </c>
      <c r="P359" s="807"/>
      <c r="Q359" s="807"/>
      <c r="R359" s="807"/>
      <c r="S359" s="807"/>
      <c r="T359" s="807"/>
      <c r="U359" s="807"/>
      <c r="V359" s="788"/>
      <c r="W359" s="807"/>
      <c r="X359" s="789"/>
      <c r="Y359" s="790"/>
    </row>
    <row r="360" spans="1:25" ht="22.5" customHeight="1" thickTop="1" thickBot="1" x14ac:dyDescent="0.3">
      <c r="A360" s="800">
        <v>1</v>
      </c>
      <c r="B360" s="801" t="s">
        <v>252</v>
      </c>
      <c r="C360" s="801" t="s">
        <v>258</v>
      </c>
      <c r="D360" s="801" t="s">
        <v>280</v>
      </c>
      <c r="E360" s="801" t="s">
        <v>259</v>
      </c>
      <c r="F360" s="801"/>
      <c r="G360" s="801"/>
      <c r="H360" s="801"/>
      <c r="I360" s="801"/>
      <c r="J360" s="801"/>
      <c r="K360" s="804" t="s">
        <v>2352</v>
      </c>
      <c r="L360" s="807">
        <f>+L361</f>
        <v>0</v>
      </c>
      <c r="M360" s="807">
        <f t="shared" ref="M360:U360" si="132">+M361</f>
        <v>0</v>
      </c>
      <c r="N360" s="807">
        <f t="shared" si="132"/>
        <v>0</v>
      </c>
      <c r="O360" s="807">
        <f t="shared" si="132"/>
        <v>0</v>
      </c>
      <c r="P360" s="807">
        <f t="shared" si="132"/>
        <v>0</v>
      </c>
      <c r="Q360" s="807">
        <f t="shared" si="132"/>
        <v>0</v>
      </c>
      <c r="R360" s="807">
        <f t="shared" si="132"/>
        <v>0</v>
      </c>
      <c r="S360" s="807">
        <f t="shared" si="132"/>
        <v>0</v>
      </c>
      <c r="T360" s="807">
        <f t="shared" si="132"/>
        <v>0</v>
      </c>
      <c r="U360" s="807">
        <f t="shared" si="132"/>
        <v>0</v>
      </c>
      <c r="V360" s="788"/>
      <c r="W360" s="807"/>
      <c r="X360" s="789"/>
      <c r="Y360" s="790"/>
    </row>
    <row r="361" spans="1:25" ht="22.5" customHeight="1" thickTop="1" thickBot="1" x14ac:dyDescent="0.3">
      <c r="A361" s="800">
        <v>1</v>
      </c>
      <c r="B361" s="801" t="s">
        <v>252</v>
      </c>
      <c r="C361" s="801" t="s">
        <v>258</v>
      </c>
      <c r="D361" s="801" t="s">
        <v>280</v>
      </c>
      <c r="E361" s="801" t="s">
        <v>259</v>
      </c>
      <c r="F361" s="801" t="s">
        <v>2106</v>
      </c>
      <c r="G361" s="801"/>
      <c r="H361" s="801"/>
      <c r="I361" s="801"/>
      <c r="J361" s="801"/>
      <c r="K361" s="804" t="s">
        <v>2353</v>
      </c>
      <c r="L361" s="807"/>
      <c r="M361" s="807"/>
      <c r="N361" s="807"/>
      <c r="O361" s="787">
        <f>+L361+M361-N361</f>
        <v>0</v>
      </c>
      <c r="P361" s="807"/>
      <c r="Q361" s="807"/>
      <c r="R361" s="807"/>
      <c r="S361" s="807"/>
      <c r="T361" s="807"/>
      <c r="U361" s="807"/>
      <c r="V361" s="788"/>
      <c r="W361" s="807"/>
      <c r="X361" s="789"/>
      <c r="Y361" s="790"/>
    </row>
    <row r="362" spans="1:25" ht="22.5" customHeight="1" thickTop="1" thickBot="1" x14ac:dyDescent="0.3">
      <c r="A362" s="800">
        <v>1</v>
      </c>
      <c r="B362" s="801" t="s">
        <v>252</v>
      </c>
      <c r="C362" s="801" t="s">
        <v>258</v>
      </c>
      <c r="D362" s="801" t="s">
        <v>280</v>
      </c>
      <c r="E362" s="801" t="s">
        <v>269</v>
      </c>
      <c r="F362" s="801"/>
      <c r="G362" s="801"/>
      <c r="H362" s="801"/>
      <c r="I362" s="801"/>
      <c r="J362" s="801"/>
      <c r="K362" s="804" t="s">
        <v>2354</v>
      </c>
      <c r="L362" s="807"/>
      <c r="M362" s="807"/>
      <c r="N362" s="807"/>
      <c r="O362" s="787">
        <f>+L362+M362-N362</f>
        <v>0</v>
      </c>
      <c r="P362" s="807"/>
      <c r="Q362" s="807"/>
      <c r="R362" s="807"/>
      <c r="S362" s="807"/>
      <c r="T362" s="807"/>
      <c r="U362" s="807"/>
      <c r="V362" s="788"/>
      <c r="W362" s="807"/>
      <c r="X362" s="789"/>
      <c r="Y362" s="790"/>
    </row>
    <row r="363" spans="1:25" ht="22.5" customHeight="1" thickTop="1" thickBot="1" x14ac:dyDescent="0.3">
      <c r="A363" s="800">
        <v>1</v>
      </c>
      <c r="B363" s="801" t="s">
        <v>252</v>
      </c>
      <c r="C363" s="801" t="s">
        <v>258</v>
      </c>
      <c r="D363" s="801" t="s">
        <v>281</v>
      </c>
      <c r="E363" s="801"/>
      <c r="F363" s="801"/>
      <c r="G363" s="801"/>
      <c r="H363" s="801"/>
      <c r="I363" s="801"/>
      <c r="J363" s="801"/>
      <c r="K363" s="804" t="s">
        <v>307</v>
      </c>
      <c r="L363" s="807">
        <f>+L364+L370+L377</f>
        <v>0</v>
      </c>
      <c r="M363" s="807">
        <f t="shared" ref="M363:U363" si="133">+M364+M370+M377</f>
        <v>0</v>
      </c>
      <c r="N363" s="807">
        <f t="shared" si="133"/>
        <v>0</v>
      </c>
      <c r="O363" s="807">
        <f t="shared" si="133"/>
        <v>0</v>
      </c>
      <c r="P363" s="807">
        <f t="shared" si="133"/>
        <v>0</v>
      </c>
      <c r="Q363" s="807">
        <f t="shared" si="133"/>
        <v>0</v>
      </c>
      <c r="R363" s="807">
        <f t="shared" si="133"/>
        <v>0</v>
      </c>
      <c r="S363" s="807">
        <f t="shared" si="133"/>
        <v>0</v>
      </c>
      <c r="T363" s="807">
        <f t="shared" si="133"/>
        <v>0</v>
      </c>
      <c r="U363" s="807">
        <f t="shared" si="133"/>
        <v>0</v>
      </c>
      <c r="V363" s="788"/>
      <c r="W363" s="807"/>
      <c r="X363" s="789"/>
      <c r="Y363" s="790"/>
    </row>
    <row r="364" spans="1:25" ht="22.5" customHeight="1" thickTop="1" thickBot="1" x14ac:dyDescent="0.3">
      <c r="A364" s="800">
        <v>1</v>
      </c>
      <c r="B364" s="801" t="s">
        <v>252</v>
      </c>
      <c r="C364" s="801" t="s">
        <v>258</v>
      </c>
      <c r="D364" s="801" t="s">
        <v>281</v>
      </c>
      <c r="E364" s="801" t="s">
        <v>255</v>
      </c>
      <c r="F364" s="801"/>
      <c r="G364" s="801"/>
      <c r="H364" s="801"/>
      <c r="I364" s="801"/>
      <c r="J364" s="801"/>
      <c r="K364" s="804" t="s">
        <v>308</v>
      </c>
      <c r="L364" s="807">
        <f>+L365+L366+L367+L368+L369</f>
        <v>0</v>
      </c>
      <c r="M364" s="807">
        <f t="shared" ref="M364:U364" si="134">+M365+M366+M367+M368+M369</f>
        <v>0</v>
      </c>
      <c r="N364" s="807">
        <f t="shared" si="134"/>
        <v>0</v>
      </c>
      <c r="O364" s="807">
        <f t="shared" si="134"/>
        <v>0</v>
      </c>
      <c r="P364" s="807">
        <f t="shared" si="134"/>
        <v>0</v>
      </c>
      <c r="Q364" s="807">
        <f t="shared" si="134"/>
        <v>0</v>
      </c>
      <c r="R364" s="807">
        <f t="shared" si="134"/>
        <v>0</v>
      </c>
      <c r="S364" s="807">
        <f t="shared" si="134"/>
        <v>0</v>
      </c>
      <c r="T364" s="807">
        <f t="shared" si="134"/>
        <v>0</v>
      </c>
      <c r="U364" s="807">
        <f t="shared" si="134"/>
        <v>0</v>
      </c>
      <c r="V364" s="788"/>
      <c r="W364" s="807"/>
      <c r="X364" s="789"/>
      <c r="Y364" s="790"/>
    </row>
    <row r="365" spans="1:25" ht="22.5" customHeight="1" thickTop="1" thickBot="1" x14ac:dyDescent="0.3">
      <c r="A365" s="800">
        <v>1</v>
      </c>
      <c r="B365" s="801" t="s">
        <v>252</v>
      </c>
      <c r="C365" s="801" t="s">
        <v>258</v>
      </c>
      <c r="D365" s="801" t="s">
        <v>281</v>
      </c>
      <c r="E365" s="801" t="s">
        <v>255</v>
      </c>
      <c r="F365" s="801" t="s">
        <v>2106</v>
      </c>
      <c r="G365" s="801"/>
      <c r="H365" s="801"/>
      <c r="I365" s="801"/>
      <c r="J365" s="801"/>
      <c r="K365" s="804" t="s">
        <v>2355</v>
      </c>
      <c r="L365" s="807"/>
      <c r="M365" s="807"/>
      <c r="N365" s="807"/>
      <c r="O365" s="787">
        <f>+L365+M365-N365</f>
        <v>0</v>
      </c>
      <c r="P365" s="807"/>
      <c r="Q365" s="807"/>
      <c r="R365" s="807"/>
      <c r="S365" s="807"/>
      <c r="T365" s="807"/>
      <c r="U365" s="807"/>
      <c r="V365" s="788"/>
      <c r="W365" s="807"/>
      <c r="X365" s="789"/>
      <c r="Y365" s="790"/>
    </row>
    <row r="366" spans="1:25" ht="22.5" customHeight="1" thickTop="1" thickBot="1" x14ac:dyDescent="0.3">
      <c r="A366" s="800">
        <v>1</v>
      </c>
      <c r="B366" s="801" t="s">
        <v>252</v>
      </c>
      <c r="C366" s="801" t="s">
        <v>258</v>
      </c>
      <c r="D366" s="801" t="s">
        <v>281</v>
      </c>
      <c r="E366" s="801" t="s">
        <v>255</v>
      </c>
      <c r="F366" s="801" t="s">
        <v>2128</v>
      </c>
      <c r="G366" s="801"/>
      <c r="H366" s="801"/>
      <c r="I366" s="801"/>
      <c r="J366" s="801"/>
      <c r="K366" s="804" t="s">
        <v>2356</v>
      </c>
      <c r="L366" s="807"/>
      <c r="M366" s="807"/>
      <c r="N366" s="807"/>
      <c r="O366" s="787">
        <f>+L366+M366-N366</f>
        <v>0</v>
      </c>
      <c r="P366" s="807"/>
      <c r="Q366" s="807"/>
      <c r="R366" s="807"/>
      <c r="S366" s="807"/>
      <c r="T366" s="807"/>
      <c r="U366" s="807"/>
      <c r="V366" s="788"/>
      <c r="W366" s="807"/>
      <c r="X366" s="789"/>
      <c r="Y366" s="790"/>
    </row>
    <row r="367" spans="1:25" ht="22.5" customHeight="1" thickTop="1" thickBot="1" x14ac:dyDescent="0.3">
      <c r="A367" s="800">
        <v>1</v>
      </c>
      <c r="B367" s="801" t="s">
        <v>252</v>
      </c>
      <c r="C367" s="801" t="s">
        <v>258</v>
      </c>
      <c r="D367" s="801" t="s">
        <v>281</v>
      </c>
      <c r="E367" s="801" t="s">
        <v>255</v>
      </c>
      <c r="F367" s="801" t="s">
        <v>2176</v>
      </c>
      <c r="G367" s="801"/>
      <c r="H367" s="801"/>
      <c r="I367" s="801"/>
      <c r="J367" s="801"/>
      <c r="K367" s="804" t="s">
        <v>2357</v>
      </c>
      <c r="L367" s="807"/>
      <c r="M367" s="807"/>
      <c r="N367" s="807"/>
      <c r="O367" s="787">
        <f>+L367+M367-N367</f>
        <v>0</v>
      </c>
      <c r="P367" s="807"/>
      <c r="Q367" s="807"/>
      <c r="R367" s="807"/>
      <c r="S367" s="807"/>
      <c r="T367" s="807"/>
      <c r="U367" s="807"/>
      <c r="V367" s="788"/>
      <c r="W367" s="807"/>
      <c r="X367" s="789"/>
      <c r="Y367" s="790"/>
    </row>
    <row r="368" spans="1:25" ht="22.5" customHeight="1" thickTop="1" thickBot="1" x14ac:dyDescent="0.3">
      <c r="A368" s="800">
        <v>1</v>
      </c>
      <c r="B368" s="801" t="s">
        <v>252</v>
      </c>
      <c r="C368" s="801" t="s">
        <v>258</v>
      </c>
      <c r="D368" s="801" t="s">
        <v>281</v>
      </c>
      <c r="E368" s="801" t="s">
        <v>255</v>
      </c>
      <c r="F368" s="801" t="s">
        <v>2358</v>
      </c>
      <c r="G368" s="801"/>
      <c r="H368" s="801"/>
      <c r="I368" s="801"/>
      <c r="J368" s="801"/>
      <c r="K368" s="804" t="s">
        <v>2348</v>
      </c>
      <c r="L368" s="807"/>
      <c r="M368" s="807"/>
      <c r="N368" s="807"/>
      <c r="O368" s="787">
        <f>+L368+M368-N368</f>
        <v>0</v>
      </c>
      <c r="P368" s="807"/>
      <c r="Q368" s="807"/>
      <c r="R368" s="807"/>
      <c r="S368" s="807"/>
      <c r="T368" s="807"/>
      <c r="U368" s="807"/>
      <c r="V368" s="788"/>
      <c r="W368" s="807"/>
      <c r="X368" s="789"/>
      <c r="Y368" s="790"/>
    </row>
    <row r="369" spans="1:25" ht="22.5" customHeight="1" thickTop="1" thickBot="1" x14ac:dyDescent="0.3">
      <c r="A369" s="800">
        <v>1</v>
      </c>
      <c r="B369" s="801" t="s">
        <v>252</v>
      </c>
      <c r="C369" s="801" t="s">
        <v>258</v>
      </c>
      <c r="D369" s="801" t="s">
        <v>281</v>
      </c>
      <c r="E369" s="801" t="s">
        <v>255</v>
      </c>
      <c r="F369" s="801" t="s">
        <v>2359</v>
      </c>
      <c r="G369" s="801"/>
      <c r="H369" s="801"/>
      <c r="I369" s="801"/>
      <c r="J369" s="801"/>
      <c r="K369" s="804" t="s">
        <v>2360</v>
      </c>
      <c r="L369" s="807"/>
      <c r="M369" s="807"/>
      <c r="N369" s="807"/>
      <c r="O369" s="787">
        <f>+L369+M369-N369</f>
        <v>0</v>
      </c>
      <c r="P369" s="807"/>
      <c r="Q369" s="807"/>
      <c r="R369" s="807"/>
      <c r="S369" s="807"/>
      <c r="T369" s="807"/>
      <c r="U369" s="807"/>
      <c r="V369" s="788"/>
      <c r="W369" s="807"/>
      <c r="X369" s="789"/>
      <c r="Y369" s="790"/>
    </row>
    <row r="370" spans="1:25" ht="22.5" customHeight="1" thickTop="1" thickBot="1" x14ac:dyDescent="0.3">
      <c r="A370" s="800">
        <v>1</v>
      </c>
      <c r="B370" s="801" t="s">
        <v>252</v>
      </c>
      <c r="C370" s="801" t="s">
        <v>258</v>
      </c>
      <c r="D370" s="801" t="s">
        <v>281</v>
      </c>
      <c r="E370" s="801" t="s">
        <v>259</v>
      </c>
      <c r="F370" s="801"/>
      <c r="G370" s="801"/>
      <c r="H370" s="801"/>
      <c r="I370" s="801"/>
      <c r="J370" s="801"/>
      <c r="K370" s="804" t="s">
        <v>2352</v>
      </c>
      <c r="L370" s="807">
        <f>+L371+L376</f>
        <v>0</v>
      </c>
      <c r="M370" s="807">
        <f t="shared" ref="M370:U370" si="135">+M371+M376</f>
        <v>0</v>
      </c>
      <c r="N370" s="807">
        <f t="shared" si="135"/>
        <v>0</v>
      </c>
      <c r="O370" s="807">
        <f t="shared" si="135"/>
        <v>0</v>
      </c>
      <c r="P370" s="807">
        <f t="shared" si="135"/>
        <v>0</v>
      </c>
      <c r="Q370" s="807">
        <f t="shared" si="135"/>
        <v>0</v>
      </c>
      <c r="R370" s="807">
        <f t="shared" si="135"/>
        <v>0</v>
      </c>
      <c r="S370" s="807">
        <f t="shared" si="135"/>
        <v>0</v>
      </c>
      <c r="T370" s="807">
        <f t="shared" si="135"/>
        <v>0</v>
      </c>
      <c r="U370" s="807">
        <f t="shared" si="135"/>
        <v>0</v>
      </c>
      <c r="V370" s="788"/>
      <c r="W370" s="807"/>
      <c r="X370" s="789"/>
      <c r="Y370" s="790"/>
    </row>
    <row r="371" spans="1:25" ht="22.5" customHeight="1" thickTop="1" thickBot="1" x14ac:dyDescent="0.3">
      <c r="A371" s="800">
        <v>1</v>
      </c>
      <c r="B371" s="801" t="s">
        <v>252</v>
      </c>
      <c r="C371" s="801" t="s">
        <v>258</v>
      </c>
      <c r="D371" s="801" t="s">
        <v>281</v>
      </c>
      <c r="E371" s="801" t="s">
        <v>259</v>
      </c>
      <c r="F371" s="801" t="s">
        <v>2106</v>
      </c>
      <c r="G371" s="801"/>
      <c r="H371" s="801"/>
      <c r="I371" s="801"/>
      <c r="J371" s="801"/>
      <c r="K371" s="804" t="s">
        <v>2361</v>
      </c>
      <c r="L371" s="807">
        <f>+L372+L373+L374+L375</f>
        <v>0</v>
      </c>
      <c r="M371" s="807">
        <f t="shared" ref="M371:U371" si="136">+M372+M373+M374+M375</f>
        <v>0</v>
      </c>
      <c r="N371" s="807">
        <f t="shared" si="136"/>
        <v>0</v>
      </c>
      <c r="O371" s="807">
        <f t="shared" si="136"/>
        <v>0</v>
      </c>
      <c r="P371" s="807">
        <f t="shared" si="136"/>
        <v>0</v>
      </c>
      <c r="Q371" s="807">
        <f t="shared" si="136"/>
        <v>0</v>
      </c>
      <c r="R371" s="807">
        <f t="shared" si="136"/>
        <v>0</v>
      </c>
      <c r="S371" s="807">
        <f t="shared" si="136"/>
        <v>0</v>
      </c>
      <c r="T371" s="807">
        <f t="shared" si="136"/>
        <v>0</v>
      </c>
      <c r="U371" s="807">
        <f t="shared" si="136"/>
        <v>0</v>
      </c>
      <c r="V371" s="788"/>
      <c r="W371" s="807"/>
      <c r="X371" s="789"/>
      <c r="Y371" s="790"/>
    </row>
    <row r="372" spans="1:25" ht="22.5" customHeight="1" thickTop="1" thickBot="1" x14ac:dyDescent="0.3">
      <c r="A372" s="800">
        <v>1</v>
      </c>
      <c r="B372" s="801" t="s">
        <v>252</v>
      </c>
      <c r="C372" s="801" t="s">
        <v>258</v>
      </c>
      <c r="D372" s="801" t="s">
        <v>281</v>
      </c>
      <c r="E372" s="801" t="s">
        <v>259</v>
      </c>
      <c r="F372" s="801" t="s">
        <v>2106</v>
      </c>
      <c r="G372" s="801" t="s">
        <v>255</v>
      </c>
      <c r="H372" s="801"/>
      <c r="I372" s="801"/>
      <c r="J372" s="801"/>
      <c r="K372" s="804" t="s">
        <v>309</v>
      </c>
      <c r="L372" s="807"/>
      <c r="M372" s="807"/>
      <c r="N372" s="807"/>
      <c r="O372" s="787">
        <f t="shared" ref="O372:O377" si="137">+L372+M372-N372</f>
        <v>0</v>
      </c>
      <c r="P372" s="807"/>
      <c r="Q372" s="807"/>
      <c r="R372" s="807"/>
      <c r="S372" s="807"/>
      <c r="T372" s="807"/>
      <c r="U372" s="807"/>
      <c r="V372" s="788"/>
      <c r="W372" s="807"/>
      <c r="X372" s="789"/>
      <c r="Y372" s="790"/>
    </row>
    <row r="373" spans="1:25" ht="22.5" customHeight="1" thickTop="1" thickBot="1" x14ac:dyDescent="0.3">
      <c r="A373" s="800">
        <v>1</v>
      </c>
      <c r="B373" s="801" t="s">
        <v>252</v>
      </c>
      <c r="C373" s="801" t="s">
        <v>258</v>
      </c>
      <c r="D373" s="801" t="s">
        <v>281</v>
      </c>
      <c r="E373" s="801" t="s">
        <v>259</v>
      </c>
      <c r="F373" s="801" t="s">
        <v>2106</v>
      </c>
      <c r="G373" s="801" t="s">
        <v>259</v>
      </c>
      <c r="H373" s="801"/>
      <c r="I373" s="801"/>
      <c r="J373" s="801"/>
      <c r="K373" s="804" t="s">
        <v>310</v>
      </c>
      <c r="L373" s="807"/>
      <c r="M373" s="807"/>
      <c r="N373" s="807"/>
      <c r="O373" s="787">
        <f t="shared" si="137"/>
        <v>0</v>
      </c>
      <c r="P373" s="807"/>
      <c r="Q373" s="807"/>
      <c r="R373" s="807"/>
      <c r="S373" s="807"/>
      <c r="T373" s="807"/>
      <c r="U373" s="807"/>
      <c r="V373" s="788"/>
      <c r="W373" s="807"/>
      <c r="X373" s="789"/>
      <c r="Y373" s="790"/>
    </row>
    <row r="374" spans="1:25" ht="22.5" customHeight="1" thickTop="1" thickBot="1" x14ac:dyDescent="0.3">
      <c r="A374" s="800">
        <v>1</v>
      </c>
      <c r="B374" s="801" t="s">
        <v>252</v>
      </c>
      <c r="C374" s="801" t="s">
        <v>258</v>
      </c>
      <c r="D374" s="801" t="s">
        <v>281</v>
      </c>
      <c r="E374" s="801" t="s">
        <v>259</v>
      </c>
      <c r="F374" s="801" t="s">
        <v>2106</v>
      </c>
      <c r="G374" s="801" t="s">
        <v>269</v>
      </c>
      <c r="H374" s="801"/>
      <c r="I374" s="801"/>
      <c r="J374" s="801"/>
      <c r="K374" s="804" t="s">
        <v>2362</v>
      </c>
      <c r="L374" s="807"/>
      <c r="M374" s="807"/>
      <c r="N374" s="807"/>
      <c r="O374" s="787">
        <f t="shared" si="137"/>
        <v>0</v>
      </c>
      <c r="P374" s="807"/>
      <c r="Q374" s="807"/>
      <c r="R374" s="807"/>
      <c r="S374" s="807"/>
      <c r="T374" s="807"/>
      <c r="U374" s="807"/>
      <c r="V374" s="788"/>
      <c r="W374" s="807"/>
      <c r="X374" s="789"/>
      <c r="Y374" s="790"/>
    </row>
    <row r="375" spans="1:25" ht="22.5" customHeight="1" thickTop="1" thickBot="1" x14ac:dyDescent="0.3">
      <c r="A375" s="800">
        <v>1</v>
      </c>
      <c r="B375" s="801" t="s">
        <v>252</v>
      </c>
      <c r="C375" s="801" t="s">
        <v>258</v>
      </c>
      <c r="D375" s="801" t="s">
        <v>281</v>
      </c>
      <c r="E375" s="801" t="s">
        <v>259</v>
      </c>
      <c r="F375" s="801" t="s">
        <v>2106</v>
      </c>
      <c r="G375" s="801" t="s">
        <v>272</v>
      </c>
      <c r="H375" s="801"/>
      <c r="I375" s="801"/>
      <c r="J375" s="801"/>
      <c r="K375" s="804" t="s">
        <v>2363</v>
      </c>
      <c r="L375" s="807"/>
      <c r="M375" s="807"/>
      <c r="N375" s="807"/>
      <c r="O375" s="787">
        <f t="shared" si="137"/>
        <v>0</v>
      </c>
      <c r="P375" s="807"/>
      <c r="Q375" s="807"/>
      <c r="R375" s="807"/>
      <c r="S375" s="807"/>
      <c r="T375" s="807"/>
      <c r="U375" s="807"/>
      <c r="V375" s="788"/>
      <c r="W375" s="807"/>
      <c r="X375" s="789"/>
      <c r="Y375" s="790"/>
    </row>
    <row r="376" spans="1:25" ht="22.5" customHeight="1" thickTop="1" thickBot="1" x14ac:dyDescent="0.3">
      <c r="A376" s="800">
        <v>1</v>
      </c>
      <c r="B376" s="801" t="s">
        <v>252</v>
      </c>
      <c r="C376" s="801" t="s">
        <v>258</v>
      </c>
      <c r="D376" s="801" t="s">
        <v>281</v>
      </c>
      <c r="E376" s="801" t="s">
        <v>259</v>
      </c>
      <c r="F376" s="801" t="s">
        <v>2128</v>
      </c>
      <c r="G376" s="801"/>
      <c r="H376" s="801"/>
      <c r="I376" s="801"/>
      <c r="J376" s="801"/>
      <c r="K376" s="804" t="s">
        <v>2364</v>
      </c>
      <c r="L376" s="807"/>
      <c r="M376" s="807"/>
      <c r="N376" s="807"/>
      <c r="O376" s="787">
        <f t="shared" si="137"/>
        <v>0</v>
      </c>
      <c r="P376" s="807"/>
      <c r="Q376" s="807"/>
      <c r="R376" s="807"/>
      <c r="S376" s="807"/>
      <c r="T376" s="807"/>
      <c r="U376" s="807"/>
      <c r="V376" s="788"/>
      <c r="W376" s="807"/>
      <c r="X376" s="789"/>
      <c r="Y376" s="790"/>
    </row>
    <row r="377" spans="1:25" ht="22.5" customHeight="1" thickTop="1" thickBot="1" x14ac:dyDescent="0.3">
      <c r="A377" s="800">
        <v>1</v>
      </c>
      <c r="B377" s="801" t="s">
        <v>252</v>
      </c>
      <c r="C377" s="801" t="s">
        <v>258</v>
      </c>
      <c r="D377" s="801" t="s">
        <v>281</v>
      </c>
      <c r="E377" s="801" t="s">
        <v>269</v>
      </c>
      <c r="F377" s="801"/>
      <c r="G377" s="801"/>
      <c r="H377" s="801"/>
      <c r="I377" s="801"/>
      <c r="J377" s="801"/>
      <c r="K377" s="804" t="s">
        <v>2354</v>
      </c>
      <c r="L377" s="807"/>
      <c r="M377" s="807"/>
      <c r="N377" s="807"/>
      <c r="O377" s="787">
        <f t="shared" si="137"/>
        <v>0</v>
      </c>
      <c r="P377" s="807"/>
      <c r="Q377" s="807"/>
      <c r="R377" s="807"/>
      <c r="S377" s="807"/>
      <c r="T377" s="807"/>
      <c r="U377" s="807"/>
      <c r="V377" s="788"/>
      <c r="W377" s="807"/>
      <c r="X377" s="789"/>
      <c r="Y377" s="790"/>
    </row>
    <row r="378" spans="1:25" ht="22.5" customHeight="1" thickTop="1" thickBot="1" x14ac:dyDescent="0.3">
      <c r="A378" s="800">
        <v>1</v>
      </c>
      <c r="B378" s="801" t="s">
        <v>252</v>
      </c>
      <c r="C378" s="801" t="s">
        <v>258</v>
      </c>
      <c r="D378" s="801" t="s">
        <v>282</v>
      </c>
      <c r="E378" s="801"/>
      <c r="F378" s="801"/>
      <c r="G378" s="801"/>
      <c r="H378" s="801"/>
      <c r="I378" s="801"/>
      <c r="J378" s="801"/>
      <c r="K378" s="804" t="s">
        <v>2365</v>
      </c>
      <c r="L378" s="807">
        <f>+L379+L389+L390+L393</f>
        <v>0</v>
      </c>
      <c r="M378" s="807">
        <f t="shared" ref="M378:U378" si="138">+M379+M389+M390+M393</f>
        <v>584820607</v>
      </c>
      <c r="N378" s="807">
        <f t="shared" si="138"/>
        <v>0</v>
      </c>
      <c r="O378" s="807">
        <f t="shared" si="138"/>
        <v>584820607</v>
      </c>
      <c r="P378" s="807">
        <f t="shared" si="138"/>
        <v>0</v>
      </c>
      <c r="Q378" s="807">
        <f t="shared" si="138"/>
        <v>584820607</v>
      </c>
      <c r="R378" s="807">
        <f t="shared" si="138"/>
        <v>0</v>
      </c>
      <c r="S378" s="807">
        <f t="shared" si="138"/>
        <v>0</v>
      </c>
      <c r="T378" s="807">
        <f t="shared" si="138"/>
        <v>584820607</v>
      </c>
      <c r="U378" s="807">
        <f t="shared" si="138"/>
        <v>584820607</v>
      </c>
      <c r="V378" s="788"/>
      <c r="W378" s="807"/>
      <c r="X378" s="789"/>
      <c r="Y378" s="790"/>
    </row>
    <row r="379" spans="1:25" ht="22.5" customHeight="1" thickTop="1" thickBot="1" x14ac:dyDescent="0.3">
      <c r="A379" s="800">
        <v>1</v>
      </c>
      <c r="B379" s="801" t="s">
        <v>252</v>
      </c>
      <c r="C379" s="801" t="s">
        <v>258</v>
      </c>
      <c r="D379" s="801" t="s">
        <v>282</v>
      </c>
      <c r="E379" s="801" t="s">
        <v>255</v>
      </c>
      <c r="F379" s="801"/>
      <c r="G379" s="801"/>
      <c r="H379" s="801"/>
      <c r="I379" s="801"/>
      <c r="J379" s="801"/>
      <c r="K379" s="804" t="s">
        <v>311</v>
      </c>
      <c r="L379" s="807">
        <f>+L380+L383+L386</f>
        <v>0</v>
      </c>
      <c r="M379" s="807">
        <f t="shared" ref="M379:U379" si="139">+M380+M383+M386</f>
        <v>0</v>
      </c>
      <c r="N379" s="807">
        <f t="shared" si="139"/>
        <v>0</v>
      </c>
      <c r="O379" s="807">
        <f t="shared" si="139"/>
        <v>0</v>
      </c>
      <c r="P379" s="807">
        <f t="shared" si="139"/>
        <v>0</v>
      </c>
      <c r="Q379" s="807">
        <f t="shared" si="139"/>
        <v>0</v>
      </c>
      <c r="R379" s="807">
        <f t="shared" si="139"/>
        <v>0</v>
      </c>
      <c r="S379" s="807">
        <f t="shared" si="139"/>
        <v>0</v>
      </c>
      <c r="T379" s="807">
        <f t="shared" si="139"/>
        <v>0</v>
      </c>
      <c r="U379" s="807">
        <f t="shared" si="139"/>
        <v>0</v>
      </c>
      <c r="V379" s="788"/>
      <c r="W379" s="807"/>
      <c r="X379" s="789"/>
      <c r="Y379" s="790"/>
    </row>
    <row r="380" spans="1:25" ht="22.5" customHeight="1" thickTop="1" thickBot="1" x14ac:dyDescent="0.3">
      <c r="A380" s="800">
        <v>1</v>
      </c>
      <c r="B380" s="801" t="s">
        <v>252</v>
      </c>
      <c r="C380" s="801" t="s">
        <v>258</v>
      </c>
      <c r="D380" s="801" t="s">
        <v>282</v>
      </c>
      <c r="E380" s="801" t="s">
        <v>255</v>
      </c>
      <c r="F380" s="801" t="s">
        <v>2106</v>
      </c>
      <c r="G380" s="801"/>
      <c r="H380" s="801"/>
      <c r="I380" s="801"/>
      <c r="J380" s="801"/>
      <c r="K380" s="804" t="s">
        <v>2366</v>
      </c>
      <c r="L380" s="807">
        <f>+L381+L382</f>
        <v>0</v>
      </c>
      <c r="M380" s="807">
        <f t="shared" ref="M380:U380" si="140">+M381+M382</f>
        <v>0</v>
      </c>
      <c r="N380" s="807">
        <f t="shared" si="140"/>
        <v>0</v>
      </c>
      <c r="O380" s="807">
        <f t="shared" si="140"/>
        <v>0</v>
      </c>
      <c r="P380" s="807">
        <f t="shared" si="140"/>
        <v>0</v>
      </c>
      <c r="Q380" s="807">
        <f t="shared" si="140"/>
        <v>0</v>
      </c>
      <c r="R380" s="807">
        <f t="shared" si="140"/>
        <v>0</v>
      </c>
      <c r="S380" s="807">
        <f t="shared" si="140"/>
        <v>0</v>
      </c>
      <c r="T380" s="807">
        <f t="shared" si="140"/>
        <v>0</v>
      </c>
      <c r="U380" s="807">
        <f t="shared" si="140"/>
        <v>0</v>
      </c>
      <c r="V380" s="788"/>
      <c r="W380" s="807"/>
      <c r="X380" s="789"/>
      <c r="Y380" s="790"/>
    </row>
    <row r="381" spans="1:25" ht="22.5" customHeight="1" thickTop="1" thickBot="1" x14ac:dyDescent="0.3">
      <c r="A381" s="800">
        <v>1</v>
      </c>
      <c r="B381" s="801" t="s">
        <v>252</v>
      </c>
      <c r="C381" s="801" t="s">
        <v>258</v>
      </c>
      <c r="D381" s="801" t="s">
        <v>282</v>
      </c>
      <c r="E381" s="801" t="s">
        <v>255</v>
      </c>
      <c r="F381" s="801" t="s">
        <v>2106</v>
      </c>
      <c r="G381" s="801" t="s">
        <v>255</v>
      </c>
      <c r="H381" s="801"/>
      <c r="I381" s="801"/>
      <c r="J381" s="801"/>
      <c r="K381" s="804" t="s">
        <v>2367</v>
      </c>
      <c r="L381" s="807"/>
      <c r="M381" s="807"/>
      <c r="N381" s="807"/>
      <c r="O381" s="787">
        <f>+L381+M381-N381</f>
        <v>0</v>
      </c>
      <c r="P381" s="807"/>
      <c r="Q381" s="807"/>
      <c r="R381" s="807"/>
      <c r="S381" s="807"/>
      <c r="T381" s="807"/>
      <c r="U381" s="807"/>
      <c r="V381" s="788"/>
      <c r="W381" s="807"/>
      <c r="X381" s="789"/>
      <c r="Y381" s="790"/>
    </row>
    <row r="382" spans="1:25" ht="22.5" customHeight="1" thickTop="1" thickBot="1" x14ac:dyDescent="0.3">
      <c r="A382" s="800">
        <v>1</v>
      </c>
      <c r="B382" s="801" t="s">
        <v>252</v>
      </c>
      <c r="C382" s="801" t="s">
        <v>258</v>
      </c>
      <c r="D382" s="801" t="s">
        <v>282</v>
      </c>
      <c r="E382" s="801" t="s">
        <v>255</v>
      </c>
      <c r="F382" s="801" t="s">
        <v>2106</v>
      </c>
      <c r="G382" s="801" t="s">
        <v>259</v>
      </c>
      <c r="H382" s="801"/>
      <c r="I382" s="801"/>
      <c r="J382" s="801"/>
      <c r="K382" s="804" t="s">
        <v>2368</v>
      </c>
      <c r="L382" s="807"/>
      <c r="M382" s="807"/>
      <c r="N382" s="807"/>
      <c r="O382" s="787">
        <f>+L382+M382-N382</f>
        <v>0</v>
      </c>
      <c r="P382" s="807"/>
      <c r="Q382" s="807"/>
      <c r="R382" s="807"/>
      <c r="S382" s="807"/>
      <c r="T382" s="807"/>
      <c r="U382" s="807"/>
      <c r="V382" s="788"/>
      <c r="W382" s="807"/>
      <c r="X382" s="789"/>
      <c r="Y382" s="790"/>
    </row>
    <row r="383" spans="1:25" ht="22.5" customHeight="1" thickTop="1" thickBot="1" x14ac:dyDescent="0.3">
      <c r="A383" s="800">
        <v>1</v>
      </c>
      <c r="B383" s="801" t="s">
        <v>252</v>
      </c>
      <c r="C383" s="801" t="s">
        <v>258</v>
      </c>
      <c r="D383" s="801" t="s">
        <v>282</v>
      </c>
      <c r="E383" s="801" t="s">
        <v>255</v>
      </c>
      <c r="F383" s="801" t="s">
        <v>2128</v>
      </c>
      <c r="G383" s="801"/>
      <c r="H383" s="801"/>
      <c r="I383" s="801"/>
      <c r="J383" s="801"/>
      <c r="K383" s="804" t="s">
        <v>2369</v>
      </c>
      <c r="L383" s="807">
        <f>+L384+L385</f>
        <v>0</v>
      </c>
      <c r="M383" s="807">
        <f t="shared" ref="M383:U383" si="141">+M384+M385</f>
        <v>0</v>
      </c>
      <c r="N383" s="807">
        <f t="shared" si="141"/>
        <v>0</v>
      </c>
      <c r="O383" s="807">
        <f t="shared" si="141"/>
        <v>0</v>
      </c>
      <c r="P383" s="807">
        <f t="shared" si="141"/>
        <v>0</v>
      </c>
      <c r="Q383" s="807">
        <f t="shared" si="141"/>
        <v>0</v>
      </c>
      <c r="R383" s="807">
        <f t="shared" si="141"/>
        <v>0</v>
      </c>
      <c r="S383" s="807">
        <f t="shared" si="141"/>
        <v>0</v>
      </c>
      <c r="T383" s="807">
        <f t="shared" si="141"/>
        <v>0</v>
      </c>
      <c r="U383" s="807">
        <f t="shared" si="141"/>
        <v>0</v>
      </c>
      <c r="V383" s="788"/>
      <c r="W383" s="807"/>
      <c r="X383" s="789"/>
      <c r="Y383" s="790"/>
    </row>
    <row r="384" spans="1:25" ht="22.5" customHeight="1" thickTop="1" thickBot="1" x14ac:dyDescent="0.3">
      <c r="A384" s="800">
        <v>1</v>
      </c>
      <c r="B384" s="801" t="s">
        <v>252</v>
      </c>
      <c r="C384" s="801" t="s">
        <v>258</v>
      </c>
      <c r="D384" s="801" t="s">
        <v>282</v>
      </c>
      <c r="E384" s="801" t="s">
        <v>255</v>
      </c>
      <c r="F384" s="801" t="s">
        <v>2128</v>
      </c>
      <c r="G384" s="801" t="s">
        <v>255</v>
      </c>
      <c r="H384" s="801"/>
      <c r="I384" s="801"/>
      <c r="J384" s="801"/>
      <c r="K384" s="804" t="s">
        <v>2367</v>
      </c>
      <c r="L384" s="807"/>
      <c r="M384" s="807"/>
      <c r="N384" s="807"/>
      <c r="O384" s="787">
        <f>+L384+M384-N384</f>
        <v>0</v>
      </c>
      <c r="P384" s="807"/>
      <c r="Q384" s="807"/>
      <c r="R384" s="807"/>
      <c r="S384" s="807"/>
      <c r="T384" s="807"/>
      <c r="U384" s="807"/>
      <c r="V384" s="788"/>
      <c r="W384" s="807"/>
      <c r="X384" s="789"/>
      <c r="Y384" s="790"/>
    </row>
    <row r="385" spans="1:25" ht="22.5" customHeight="1" thickTop="1" thickBot="1" x14ac:dyDescent="0.3">
      <c r="A385" s="800">
        <v>1</v>
      </c>
      <c r="B385" s="801" t="s">
        <v>252</v>
      </c>
      <c r="C385" s="801" t="s">
        <v>258</v>
      </c>
      <c r="D385" s="801" t="s">
        <v>282</v>
      </c>
      <c r="E385" s="801" t="s">
        <v>255</v>
      </c>
      <c r="F385" s="801" t="s">
        <v>2128</v>
      </c>
      <c r="G385" s="801" t="s">
        <v>259</v>
      </c>
      <c r="H385" s="801"/>
      <c r="I385" s="801"/>
      <c r="J385" s="801"/>
      <c r="K385" s="804" t="s">
        <v>2368</v>
      </c>
      <c r="L385" s="807"/>
      <c r="M385" s="807"/>
      <c r="N385" s="807"/>
      <c r="O385" s="787">
        <f>+L385+M385-N385</f>
        <v>0</v>
      </c>
      <c r="P385" s="807"/>
      <c r="Q385" s="807"/>
      <c r="R385" s="807"/>
      <c r="S385" s="807"/>
      <c r="T385" s="807"/>
      <c r="U385" s="807"/>
      <c r="V385" s="788"/>
      <c r="W385" s="807"/>
      <c r="X385" s="789"/>
      <c r="Y385" s="790"/>
    </row>
    <row r="386" spans="1:25" ht="22.5" customHeight="1" thickTop="1" thickBot="1" x14ac:dyDescent="0.3">
      <c r="A386" s="800">
        <v>1</v>
      </c>
      <c r="B386" s="801" t="s">
        <v>252</v>
      </c>
      <c r="C386" s="801" t="s">
        <v>258</v>
      </c>
      <c r="D386" s="801" t="s">
        <v>282</v>
      </c>
      <c r="E386" s="801" t="s">
        <v>255</v>
      </c>
      <c r="F386" s="801" t="s">
        <v>2176</v>
      </c>
      <c r="G386" s="801"/>
      <c r="H386" s="801"/>
      <c r="I386" s="801"/>
      <c r="J386" s="801"/>
      <c r="K386" s="804" t="s">
        <v>2370</v>
      </c>
      <c r="L386" s="807">
        <f>+L387+L388</f>
        <v>0</v>
      </c>
      <c r="M386" s="807">
        <f t="shared" ref="M386:U386" si="142">+M387+M388</f>
        <v>0</v>
      </c>
      <c r="N386" s="807">
        <f t="shared" si="142"/>
        <v>0</v>
      </c>
      <c r="O386" s="807">
        <f t="shared" si="142"/>
        <v>0</v>
      </c>
      <c r="P386" s="807">
        <f t="shared" si="142"/>
        <v>0</v>
      </c>
      <c r="Q386" s="807">
        <f t="shared" si="142"/>
        <v>0</v>
      </c>
      <c r="R386" s="807">
        <f t="shared" si="142"/>
        <v>0</v>
      </c>
      <c r="S386" s="807">
        <f t="shared" si="142"/>
        <v>0</v>
      </c>
      <c r="T386" s="807">
        <f t="shared" si="142"/>
        <v>0</v>
      </c>
      <c r="U386" s="807">
        <f t="shared" si="142"/>
        <v>0</v>
      </c>
      <c r="V386" s="788"/>
      <c r="W386" s="807"/>
      <c r="X386" s="789"/>
      <c r="Y386" s="790"/>
    </row>
    <row r="387" spans="1:25" ht="22.5" customHeight="1" thickTop="1" thickBot="1" x14ac:dyDescent="0.3">
      <c r="A387" s="800">
        <v>1</v>
      </c>
      <c r="B387" s="801" t="s">
        <v>252</v>
      </c>
      <c r="C387" s="801" t="s">
        <v>258</v>
      </c>
      <c r="D387" s="801" t="s">
        <v>282</v>
      </c>
      <c r="E387" s="801" t="s">
        <v>255</v>
      </c>
      <c r="F387" s="801" t="s">
        <v>2176</v>
      </c>
      <c r="G387" s="801" t="s">
        <v>255</v>
      </c>
      <c r="H387" s="801"/>
      <c r="I387" s="801"/>
      <c r="J387" s="801"/>
      <c r="K387" s="804" t="s">
        <v>2367</v>
      </c>
      <c r="L387" s="807"/>
      <c r="M387" s="807"/>
      <c r="N387" s="807"/>
      <c r="O387" s="787">
        <f t="shared" ref="O387:O392" si="143">+L387+M387-N387</f>
        <v>0</v>
      </c>
      <c r="P387" s="807"/>
      <c r="Q387" s="807"/>
      <c r="R387" s="807"/>
      <c r="S387" s="807"/>
      <c r="T387" s="807"/>
      <c r="U387" s="807"/>
      <c r="V387" s="788"/>
      <c r="W387" s="807"/>
      <c r="X387" s="789"/>
      <c r="Y387" s="790"/>
    </row>
    <row r="388" spans="1:25" ht="22.5" customHeight="1" thickTop="1" thickBot="1" x14ac:dyDescent="0.3">
      <c r="A388" s="800">
        <v>1</v>
      </c>
      <c r="B388" s="801" t="s">
        <v>252</v>
      </c>
      <c r="C388" s="801" t="s">
        <v>258</v>
      </c>
      <c r="D388" s="801" t="s">
        <v>282</v>
      </c>
      <c r="E388" s="801" t="s">
        <v>255</v>
      </c>
      <c r="F388" s="801" t="s">
        <v>2176</v>
      </c>
      <c r="G388" s="801" t="s">
        <v>259</v>
      </c>
      <c r="H388" s="801"/>
      <c r="I388" s="801"/>
      <c r="J388" s="801"/>
      <c r="K388" s="804" t="s">
        <v>2368</v>
      </c>
      <c r="L388" s="807"/>
      <c r="M388" s="807"/>
      <c r="N388" s="807"/>
      <c r="O388" s="787">
        <f t="shared" si="143"/>
        <v>0</v>
      </c>
      <c r="P388" s="807"/>
      <c r="Q388" s="807"/>
      <c r="R388" s="807"/>
      <c r="S388" s="807"/>
      <c r="T388" s="807"/>
      <c r="U388" s="807"/>
      <c r="V388" s="788"/>
      <c r="W388" s="807"/>
      <c r="X388" s="789"/>
      <c r="Y388" s="790"/>
    </row>
    <row r="389" spans="1:25" ht="22.5" customHeight="1" thickTop="1" thickBot="1" x14ac:dyDescent="0.3">
      <c r="A389" s="800">
        <v>1</v>
      </c>
      <c r="B389" s="801" t="s">
        <v>252</v>
      </c>
      <c r="C389" s="801" t="s">
        <v>258</v>
      </c>
      <c r="D389" s="801" t="s">
        <v>282</v>
      </c>
      <c r="E389" s="801" t="s">
        <v>259</v>
      </c>
      <c r="F389" s="801"/>
      <c r="G389" s="801"/>
      <c r="H389" s="801"/>
      <c r="I389" s="801"/>
      <c r="J389" s="801"/>
      <c r="K389" s="804" t="s">
        <v>288</v>
      </c>
      <c r="L389" s="807"/>
      <c r="M389" s="807"/>
      <c r="N389" s="807"/>
      <c r="O389" s="787">
        <f t="shared" si="143"/>
        <v>0</v>
      </c>
      <c r="P389" s="807"/>
      <c r="Q389" s="807"/>
      <c r="R389" s="807"/>
      <c r="S389" s="807"/>
      <c r="T389" s="807"/>
      <c r="U389" s="807"/>
      <c r="V389" s="788"/>
      <c r="W389" s="807"/>
      <c r="X389" s="789"/>
      <c r="Y389" s="790"/>
    </row>
    <row r="390" spans="1:25" ht="22.5" customHeight="1" thickTop="1" thickBot="1" x14ac:dyDescent="0.3">
      <c r="A390" s="800">
        <v>1</v>
      </c>
      <c r="B390" s="801" t="s">
        <v>252</v>
      </c>
      <c r="C390" s="801" t="s">
        <v>258</v>
      </c>
      <c r="D390" s="801" t="s">
        <v>282</v>
      </c>
      <c r="E390" s="801" t="s">
        <v>269</v>
      </c>
      <c r="F390" s="801"/>
      <c r="G390" s="801"/>
      <c r="H390" s="801"/>
      <c r="I390" s="801"/>
      <c r="J390" s="801"/>
      <c r="K390" s="804" t="s">
        <v>2371</v>
      </c>
      <c r="L390" s="807">
        <f>+L391+L392</f>
        <v>0</v>
      </c>
      <c r="M390" s="807">
        <f t="shared" ref="M390:U390" si="144">+M391+M392</f>
        <v>0</v>
      </c>
      <c r="N390" s="807">
        <f t="shared" si="144"/>
        <v>0</v>
      </c>
      <c r="O390" s="787">
        <f t="shared" si="143"/>
        <v>0</v>
      </c>
      <c r="P390" s="807">
        <f t="shared" si="144"/>
        <v>0</v>
      </c>
      <c r="Q390" s="807">
        <f t="shared" si="144"/>
        <v>0</v>
      </c>
      <c r="R390" s="807">
        <f t="shared" si="144"/>
        <v>0</v>
      </c>
      <c r="S390" s="807">
        <f t="shared" si="144"/>
        <v>0</v>
      </c>
      <c r="T390" s="807">
        <f t="shared" si="144"/>
        <v>0</v>
      </c>
      <c r="U390" s="807">
        <f t="shared" si="144"/>
        <v>0</v>
      </c>
      <c r="V390" s="788"/>
      <c r="W390" s="807"/>
      <c r="X390" s="789"/>
      <c r="Y390" s="790"/>
    </row>
    <row r="391" spans="1:25" ht="22.5" customHeight="1" thickTop="1" thickBot="1" x14ac:dyDescent="0.3">
      <c r="A391" s="800">
        <v>1</v>
      </c>
      <c r="B391" s="801" t="s">
        <v>252</v>
      </c>
      <c r="C391" s="801" t="s">
        <v>258</v>
      </c>
      <c r="D391" s="801" t="s">
        <v>282</v>
      </c>
      <c r="E391" s="801" t="s">
        <v>269</v>
      </c>
      <c r="F391" s="801" t="s">
        <v>2106</v>
      </c>
      <c r="G391" s="801"/>
      <c r="H391" s="801"/>
      <c r="I391" s="801"/>
      <c r="J391" s="801"/>
      <c r="K391" s="804" t="s">
        <v>2372</v>
      </c>
      <c r="L391" s="807"/>
      <c r="M391" s="807"/>
      <c r="N391" s="807"/>
      <c r="O391" s="787">
        <f t="shared" si="143"/>
        <v>0</v>
      </c>
      <c r="P391" s="807"/>
      <c r="Q391" s="807"/>
      <c r="R391" s="807"/>
      <c r="S391" s="807"/>
      <c r="T391" s="807"/>
      <c r="U391" s="807"/>
      <c r="V391" s="788"/>
      <c r="W391" s="807"/>
      <c r="X391" s="789"/>
      <c r="Y391" s="790"/>
    </row>
    <row r="392" spans="1:25" ht="22.5" customHeight="1" thickTop="1" thickBot="1" x14ac:dyDescent="0.3">
      <c r="A392" s="800">
        <v>1</v>
      </c>
      <c r="B392" s="801" t="s">
        <v>252</v>
      </c>
      <c r="C392" s="801" t="s">
        <v>258</v>
      </c>
      <c r="D392" s="801" t="s">
        <v>282</v>
      </c>
      <c r="E392" s="801" t="s">
        <v>269</v>
      </c>
      <c r="F392" s="801" t="s">
        <v>2128</v>
      </c>
      <c r="G392" s="801"/>
      <c r="H392" s="801"/>
      <c r="I392" s="801"/>
      <c r="J392" s="801"/>
      <c r="K392" s="804" t="s">
        <v>2373</v>
      </c>
      <c r="L392" s="807"/>
      <c r="M392" s="807"/>
      <c r="N392" s="807"/>
      <c r="O392" s="787">
        <f t="shared" si="143"/>
        <v>0</v>
      </c>
      <c r="P392" s="807"/>
      <c r="Q392" s="807"/>
      <c r="R392" s="807"/>
      <c r="S392" s="807"/>
      <c r="T392" s="807"/>
      <c r="U392" s="807"/>
      <c r="V392" s="788"/>
      <c r="W392" s="807"/>
      <c r="X392" s="789"/>
      <c r="Y392" s="790"/>
    </row>
    <row r="393" spans="1:25" ht="22.5" customHeight="1" thickTop="1" thickBot="1" x14ac:dyDescent="0.3">
      <c r="A393" s="800">
        <v>1</v>
      </c>
      <c r="B393" s="801" t="s">
        <v>252</v>
      </c>
      <c r="C393" s="801" t="s">
        <v>258</v>
      </c>
      <c r="D393" s="801" t="s">
        <v>282</v>
      </c>
      <c r="E393" s="801" t="s">
        <v>280</v>
      </c>
      <c r="F393" s="801"/>
      <c r="G393" s="801"/>
      <c r="H393" s="801"/>
      <c r="I393" s="801"/>
      <c r="J393" s="801"/>
      <c r="K393" s="804" t="s">
        <v>2374</v>
      </c>
      <c r="L393" s="807">
        <f>+L394+L395</f>
        <v>0</v>
      </c>
      <c r="M393" s="807">
        <f t="shared" ref="M393:U393" si="145">+M394+M395</f>
        <v>584820607</v>
      </c>
      <c r="N393" s="807">
        <f t="shared" si="145"/>
        <v>0</v>
      </c>
      <c r="O393" s="807">
        <f t="shared" si="145"/>
        <v>584820607</v>
      </c>
      <c r="P393" s="807">
        <f t="shared" si="145"/>
        <v>0</v>
      </c>
      <c r="Q393" s="807">
        <f t="shared" si="145"/>
        <v>584820607</v>
      </c>
      <c r="R393" s="807">
        <f t="shared" si="145"/>
        <v>0</v>
      </c>
      <c r="S393" s="807">
        <f t="shared" si="145"/>
        <v>0</v>
      </c>
      <c r="T393" s="807">
        <f t="shared" si="145"/>
        <v>584820607</v>
      </c>
      <c r="U393" s="807">
        <f t="shared" si="145"/>
        <v>584820607</v>
      </c>
      <c r="V393" s="788">
        <f>U393/T393</f>
        <v>1</v>
      </c>
      <c r="W393" s="807"/>
      <c r="X393" s="789"/>
      <c r="Y393" s="790"/>
    </row>
    <row r="394" spans="1:25" ht="22.5" customHeight="1" thickTop="1" thickBot="1" x14ac:dyDescent="0.3">
      <c r="A394" s="800">
        <v>1</v>
      </c>
      <c r="B394" s="801" t="s">
        <v>252</v>
      </c>
      <c r="C394" s="801" t="s">
        <v>258</v>
      </c>
      <c r="D394" s="801" t="s">
        <v>282</v>
      </c>
      <c r="E394" s="801" t="s">
        <v>280</v>
      </c>
      <c r="F394" s="801" t="s">
        <v>2106</v>
      </c>
      <c r="G394" s="801"/>
      <c r="H394" s="801"/>
      <c r="I394" s="801"/>
      <c r="J394" s="801"/>
      <c r="K394" s="804" t="s">
        <v>2375</v>
      </c>
      <c r="L394" s="807"/>
      <c r="M394" s="814">
        <v>584820607</v>
      </c>
      <c r="N394" s="807"/>
      <c r="O394" s="787">
        <f>+L394+M394-N394</f>
        <v>584820607</v>
      </c>
      <c r="P394" s="807"/>
      <c r="Q394" s="807">
        <f>+O394</f>
        <v>584820607</v>
      </c>
      <c r="R394" s="807"/>
      <c r="S394" s="807"/>
      <c r="T394" s="807">
        <f>+O394</f>
        <v>584820607</v>
      </c>
      <c r="U394" s="807">
        <f>+M394</f>
        <v>584820607</v>
      </c>
      <c r="V394" s="788">
        <f>U394/T394</f>
        <v>1</v>
      </c>
      <c r="W394" s="807"/>
      <c r="X394" s="789" t="s">
        <v>2376</v>
      </c>
      <c r="Y394" s="790" t="s">
        <v>1958</v>
      </c>
    </row>
    <row r="395" spans="1:25" ht="22.5" customHeight="1" thickTop="1" thickBot="1" x14ac:dyDescent="0.3">
      <c r="A395" s="800">
        <v>1</v>
      </c>
      <c r="B395" s="801" t="s">
        <v>252</v>
      </c>
      <c r="C395" s="801" t="s">
        <v>258</v>
      </c>
      <c r="D395" s="801" t="s">
        <v>282</v>
      </c>
      <c r="E395" s="801" t="s">
        <v>280</v>
      </c>
      <c r="F395" s="801" t="s">
        <v>2128</v>
      </c>
      <c r="G395" s="801"/>
      <c r="H395" s="801"/>
      <c r="I395" s="801"/>
      <c r="J395" s="801"/>
      <c r="K395" s="804" t="s">
        <v>2377</v>
      </c>
      <c r="L395" s="807"/>
      <c r="M395" s="807"/>
      <c r="N395" s="807"/>
      <c r="O395" s="787">
        <f>+L395+M395-N395</f>
        <v>0</v>
      </c>
      <c r="P395" s="807"/>
      <c r="Q395" s="807"/>
      <c r="R395" s="807"/>
      <c r="S395" s="807"/>
      <c r="T395" s="807"/>
      <c r="U395" s="807"/>
      <c r="V395" s="788"/>
      <c r="W395" s="807"/>
      <c r="X395" s="789"/>
      <c r="Y395" s="790"/>
    </row>
    <row r="396" spans="1:25" ht="22.5" customHeight="1" thickTop="1" thickBot="1" x14ac:dyDescent="0.3">
      <c r="A396" s="800">
        <v>1</v>
      </c>
      <c r="B396" s="801" t="s">
        <v>252</v>
      </c>
      <c r="C396" s="801" t="s">
        <v>258</v>
      </c>
      <c r="D396" s="801" t="s">
        <v>283</v>
      </c>
      <c r="E396" s="801"/>
      <c r="F396" s="801"/>
      <c r="G396" s="801"/>
      <c r="H396" s="801"/>
      <c r="I396" s="801"/>
      <c r="J396" s="801"/>
      <c r="K396" s="804" t="s">
        <v>2378</v>
      </c>
      <c r="L396" s="807">
        <f>+L397+L398+L399+L400+L401</f>
        <v>0</v>
      </c>
      <c r="M396" s="807">
        <f t="shared" ref="M396:U396" si="146">+M397+M398+M399+M400+M401</f>
        <v>0</v>
      </c>
      <c r="N396" s="807">
        <f t="shared" si="146"/>
        <v>0</v>
      </c>
      <c r="O396" s="807">
        <f t="shared" si="146"/>
        <v>0</v>
      </c>
      <c r="P396" s="807">
        <f t="shared" si="146"/>
        <v>0</v>
      </c>
      <c r="Q396" s="807">
        <f t="shared" si="146"/>
        <v>0</v>
      </c>
      <c r="R396" s="807">
        <f t="shared" si="146"/>
        <v>0</v>
      </c>
      <c r="S396" s="807">
        <f t="shared" si="146"/>
        <v>0</v>
      </c>
      <c r="T396" s="807">
        <f t="shared" si="146"/>
        <v>0</v>
      </c>
      <c r="U396" s="807">
        <f t="shared" si="146"/>
        <v>0</v>
      </c>
      <c r="V396" s="788"/>
      <c r="W396" s="807"/>
      <c r="X396" s="789"/>
      <c r="Y396" s="790"/>
    </row>
    <row r="397" spans="1:25" ht="22.5" customHeight="1" thickTop="1" thickBot="1" x14ac:dyDescent="0.3">
      <c r="A397" s="800">
        <v>1</v>
      </c>
      <c r="B397" s="801" t="s">
        <v>252</v>
      </c>
      <c r="C397" s="801" t="s">
        <v>258</v>
      </c>
      <c r="D397" s="801" t="s">
        <v>283</v>
      </c>
      <c r="E397" s="801" t="s">
        <v>255</v>
      </c>
      <c r="F397" s="801"/>
      <c r="G397" s="801"/>
      <c r="H397" s="801"/>
      <c r="I397" s="801"/>
      <c r="J397" s="801"/>
      <c r="K397" s="804" t="s">
        <v>2379</v>
      </c>
      <c r="L397" s="807"/>
      <c r="M397" s="807"/>
      <c r="N397" s="807"/>
      <c r="O397" s="787">
        <f>+L397+M397-N397</f>
        <v>0</v>
      </c>
      <c r="P397" s="807"/>
      <c r="Q397" s="807"/>
      <c r="R397" s="807"/>
      <c r="S397" s="807"/>
      <c r="T397" s="807"/>
      <c r="U397" s="807"/>
      <c r="V397" s="788"/>
      <c r="W397" s="807"/>
      <c r="X397" s="789"/>
      <c r="Y397" s="790"/>
    </row>
    <row r="398" spans="1:25" ht="22.5" customHeight="1" thickTop="1" thickBot="1" x14ac:dyDescent="0.3">
      <c r="A398" s="800">
        <v>1</v>
      </c>
      <c r="B398" s="801" t="s">
        <v>252</v>
      </c>
      <c r="C398" s="801" t="s">
        <v>258</v>
      </c>
      <c r="D398" s="801" t="s">
        <v>283</v>
      </c>
      <c r="E398" s="801" t="s">
        <v>259</v>
      </c>
      <c r="F398" s="801"/>
      <c r="G398" s="801"/>
      <c r="H398" s="801"/>
      <c r="I398" s="801"/>
      <c r="J398" s="801"/>
      <c r="K398" s="804" t="s">
        <v>2380</v>
      </c>
      <c r="L398" s="807"/>
      <c r="M398" s="807"/>
      <c r="N398" s="807"/>
      <c r="O398" s="787">
        <f>+L398+M398-N398</f>
        <v>0</v>
      </c>
      <c r="P398" s="807"/>
      <c r="Q398" s="807"/>
      <c r="R398" s="807"/>
      <c r="S398" s="807"/>
      <c r="T398" s="807"/>
      <c r="U398" s="807"/>
      <c r="V398" s="788"/>
      <c r="W398" s="807"/>
      <c r="X398" s="789"/>
      <c r="Y398" s="790"/>
    </row>
    <row r="399" spans="1:25" ht="22.5" customHeight="1" thickTop="1" thickBot="1" x14ac:dyDescent="0.3">
      <c r="A399" s="800">
        <v>1</v>
      </c>
      <c r="B399" s="801" t="s">
        <v>252</v>
      </c>
      <c r="C399" s="801" t="s">
        <v>258</v>
      </c>
      <c r="D399" s="801" t="s">
        <v>283</v>
      </c>
      <c r="E399" s="801" t="s">
        <v>269</v>
      </c>
      <c r="F399" s="801"/>
      <c r="G399" s="801"/>
      <c r="H399" s="801"/>
      <c r="I399" s="801"/>
      <c r="J399" s="801"/>
      <c r="K399" s="804" t="s">
        <v>2381</v>
      </c>
      <c r="L399" s="807"/>
      <c r="M399" s="807"/>
      <c r="N399" s="807"/>
      <c r="O399" s="787">
        <f>+L399+M399-N399</f>
        <v>0</v>
      </c>
      <c r="P399" s="807"/>
      <c r="Q399" s="807"/>
      <c r="R399" s="807"/>
      <c r="S399" s="807"/>
      <c r="T399" s="807"/>
      <c r="U399" s="807"/>
      <c r="V399" s="788"/>
      <c r="W399" s="807"/>
      <c r="X399" s="789"/>
      <c r="Y399" s="790"/>
    </row>
    <row r="400" spans="1:25" ht="22.5" customHeight="1" thickTop="1" thickBot="1" x14ac:dyDescent="0.3">
      <c r="A400" s="800">
        <v>1</v>
      </c>
      <c r="B400" s="801" t="s">
        <v>252</v>
      </c>
      <c r="C400" s="801" t="s">
        <v>258</v>
      </c>
      <c r="D400" s="801" t="s">
        <v>283</v>
      </c>
      <c r="E400" s="801" t="s">
        <v>272</v>
      </c>
      <c r="F400" s="801"/>
      <c r="G400" s="801"/>
      <c r="H400" s="801"/>
      <c r="I400" s="801"/>
      <c r="J400" s="801"/>
      <c r="K400" s="804" t="s">
        <v>2382</v>
      </c>
      <c r="L400" s="807"/>
      <c r="M400" s="807"/>
      <c r="N400" s="807"/>
      <c r="O400" s="787">
        <f>+L400+M400-N400</f>
        <v>0</v>
      </c>
      <c r="P400" s="807"/>
      <c r="Q400" s="807"/>
      <c r="R400" s="807"/>
      <c r="S400" s="807"/>
      <c r="T400" s="807"/>
      <c r="U400" s="807"/>
      <c r="V400" s="788"/>
      <c r="W400" s="807"/>
      <c r="X400" s="789"/>
      <c r="Y400" s="790"/>
    </row>
    <row r="401" spans="1:25" ht="22.5" customHeight="1" thickTop="1" thickBot="1" x14ac:dyDescent="0.3">
      <c r="A401" s="800">
        <v>1</v>
      </c>
      <c r="B401" s="801" t="s">
        <v>252</v>
      </c>
      <c r="C401" s="801" t="s">
        <v>258</v>
      </c>
      <c r="D401" s="801" t="s">
        <v>283</v>
      </c>
      <c r="E401" s="801" t="s">
        <v>262</v>
      </c>
      <c r="F401" s="801"/>
      <c r="G401" s="801"/>
      <c r="H401" s="801"/>
      <c r="I401" s="801"/>
      <c r="J401" s="801"/>
      <c r="K401" s="804" t="s">
        <v>312</v>
      </c>
      <c r="L401" s="807"/>
      <c r="M401" s="807"/>
      <c r="N401" s="807"/>
      <c r="O401" s="787">
        <f>+L401+M401-N401</f>
        <v>0</v>
      </c>
      <c r="P401" s="807"/>
      <c r="Q401" s="807"/>
      <c r="R401" s="807"/>
      <c r="S401" s="807"/>
      <c r="T401" s="807"/>
      <c r="U401" s="807"/>
      <c r="V401" s="788"/>
      <c r="W401" s="807"/>
      <c r="X401" s="789"/>
      <c r="Y401" s="790"/>
    </row>
    <row r="402" spans="1:25" ht="22.5" customHeight="1" thickTop="1" thickBot="1" x14ac:dyDescent="0.3">
      <c r="A402" s="800">
        <v>1</v>
      </c>
      <c r="B402" s="801" t="s">
        <v>252</v>
      </c>
      <c r="C402" s="801" t="s">
        <v>258</v>
      </c>
      <c r="D402" s="801" t="s">
        <v>284</v>
      </c>
      <c r="E402" s="801"/>
      <c r="F402" s="801"/>
      <c r="G402" s="801"/>
      <c r="H402" s="801"/>
      <c r="I402" s="801"/>
      <c r="J402" s="801"/>
      <c r="K402" s="804" t="s">
        <v>313</v>
      </c>
      <c r="L402" s="807">
        <f>+L403+L404</f>
        <v>0</v>
      </c>
      <c r="M402" s="807">
        <f t="shared" ref="M402:U402" si="147">+M403+M404</f>
        <v>0</v>
      </c>
      <c r="N402" s="807">
        <f t="shared" si="147"/>
        <v>0</v>
      </c>
      <c r="O402" s="807">
        <f t="shared" si="147"/>
        <v>0</v>
      </c>
      <c r="P402" s="807">
        <f t="shared" si="147"/>
        <v>0</v>
      </c>
      <c r="Q402" s="807">
        <f t="shared" si="147"/>
        <v>0</v>
      </c>
      <c r="R402" s="807">
        <f t="shared" si="147"/>
        <v>0</v>
      </c>
      <c r="S402" s="807">
        <f t="shared" si="147"/>
        <v>0</v>
      </c>
      <c r="T402" s="807">
        <f t="shared" si="147"/>
        <v>0</v>
      </c>
      <c r="U402" s="807">
        <f t="shared" si="147"/>
        <v>0</v>
      </c>
      <c r="V402" s="788"/>
      <c r="W402" s="807"/>
      <c r="X402" s="789"/>
      <c r="Y402" s="790"/>
    </row>
    <row r="403" spans="1:25" ht="22.5" customHeight="1" thickTop="1" thickBot="1" x14ac:dyDescent="0.3">
      <c r="A403" s="800">
        <v>1</v>
      </c>
      <c r="B403" s="801" t="s">
        <v>252</v>
      </c>
      <c r="C403" s="801" t="s">
        <v>258</v>
      </c>
      <c r="D403" s="801" t="s">
        <v>284</v>
      </c>
      <c r="E403" s="801" t="s">
        <v>255</v>
      </c>
      <c r="F403" s="801"/>
      <c r="G403" s="801"/>
      <c r="H403" s="801"/>
      <c r="I403" s="801"/>
      <c r="J403" s="801"/>
      <c r="K403" s="804" t="s">
        <v>2383</v>
      </c>
      <c r="L403" s="807"/>
      <c r="M403" s="807"/>
      <c r="N403" s="807"/>
      <c r="O403" s="787">
        <f>+L403+M403-N403</f>
        <v>0</v>
      </c>
      <c r="P403" s="807"/>
      <c r="Q403" s="807"/>
      <c r="R403" s="807"/>
      <c r="S403" s="807"/>
      <c r="T403" s="807"/>
      <c r="U403" s="807"/>
      <c r="V403" s="788"/>
      <c r="W403" s="807"/>
      <c r="X403" s="789"/>
      <c r="Y403" s="790"/>
    </row>
    <row r="404" spans="1:25" ht="22.5" customHeight="1" thickTop="1" thickBot="1" x14ac:dyDescent="0.3">
      <c r="A404" s="800">
        <v>1</v>
      </c>
      <c r="B404" s="801" t="s">
        <v>252</v>
      </c>
      <c r="C404" s="801" t="s">
        <v>258</v>
      </c>
      <c r="D404" s="801" t="s">
        <v>284</v>
      </c>
      <c r="E404" s="801" t="s">
        <v>259</v>
      </c>
      <c r="F404" s="801"/>
      <c r="G404" s="801"/>
      <c r="H404" s="801"/>
      <c r="I404" s="801"/>
      <c r="J404" s="801"/>
      <c r="K404" s="804" t="s">
        <v>2384</v>
      </c>
      <c r="L404" s="807"/>
      <c r="M404" s="807"/>
      <c r="N404" s="807"/>
      <c r="O404" s="787">
        <f>+L404+M404-N404</f>
        <v>0</v>
      </c>
      <c r="P404" s="807"/>
      <c r="Q404" s="807"/>
      <c r="R404" s="807"/>
      <c r="S404" s="807"/>
      <c r="T404" s="807"/>
      <c r="U404" s="807"/>
      <c r="V404" s="788"/>
      <c r="W404" s="807"/>
      <c r="X404" s="789"/>
      <c r="Y404" s="790"/>
    </row>
    <row r="405" spans="1:25" ht="22.5" customHeight="1" thickTop="1" thickBot="1" x14ac:dyDescent="0.3">
      <c r="A405" s="800">
        <v>1</v>
      </c>
      <c r="B405" s="801" t="s">
        <v>252</v>
      </c>
      <c r="C405" s="801" t="s">
        <v>258</v>
      </c>
      <c r="D405" s="801" t="s">
        <v>284</v>
      </c>
      <c r="E405" s="801" t="s">
        <v>259</v>
      </c>
      <c r="F405" s="801" t="s">
        <v>255</v>
      </c>
      <c r="G405" s="801"/>
      <c r="H405" s="801"/>
      <c r="I405" s="801"/>
      <c r="J405" s="801"/>
      <c r="K405" s="804" t="s">
        <v>2385</v>
      </c>
      <c r="L405" s="807">
        <f>SUM(L406:L437)</f>
        <v>0</v>
      </c>
      <c r="M405" s="807">
        <f t="shared" ref="M405:U405" si="148">SUM(M406:M437)</f>
        <v>0</v>
      </c>
      <c r="N405" s="807">
        <f t="shared" si="148"/>
        <v>0</v>
      </c>
      <c r="O405" s="807">
        <f t="shared" si="148"/>
        <v>0</v>
      </c>
      <c r="P405" s="807">
        <f t="shared" si="148"/>
        <v>0</v>
      </c>
      <c r="Q405" s="807">
        <f t="shared" si="148"/>
        <v>0</v>
      </c>
      <c r="R405" s="807">
        <f t="shared" si="148"/>
        <v>0</v>
      </c>
      <c r="S405" s="807">
        <f t="shared" si="148"/>
        <v>0</v>
      </c>
      <c r="T405" s="807">
        <f t="shared" si="148"/>
        <v>0</v>
      </c>
      <c r="U405" s="807">
        <f t="shared" si="148"/>
        <v>0</v>
      </c>
      <c r="V405" s="788"/>
      <c r="W405" s="807"/>
      <c r="X405" s="789"/>
      <c r="Y405" s="790"/>
    </row>
    <row r="406" spans="1:25" ht="22.5" customHeight="1" thickTop="1" thickBot="1" x14ac:dyDescent="0.3">
      <c r="A406" s="800">
        <v>1</v>
      </c>
      <c r="B406" s="801" t="s">
        <v>252</v>
      </c>
      <c r="C406" s="801" t="s">
        <v>258</v>
      </c>
      <c r="D406" s="801" t="s">
        <v>284</v>
      </c>
      <c r="E406" s="801" t="s">
        <v>259</v>
      </c>
      <c r="F406" s="801" t="s">
        <v>255</v>
      </c>
      <c r="G406" s="801" t="s">
        <v>255</v>
      </c>
      <c r="H406" s="801"/>
      <c r="I406" s="801"/>
      <c r="J406" s="801"/>
      <c r="K406" s="804" t="s">
        <v>2386</v>
      </c>
      <c r="L406" s="807"/>
      <c r="M406" s="807"/>
      <c r="N406" s="807"/>
      <c r="O406" s="787">
        <f t="shared" ref="O406:O437" si="149">+L406+M406-N406</f>
        <v>0</v>
      </c>
      <c r="P406" s="807"/>
      <c r="Q406" s="807"/>
      <c r="R406" s="807"/>
      <c r="S406" s="807"/>
      <c r="T406" s="807"/>
      <c r="U406" s="807"/>
      <c r="V406" s="788"/>
      <c r="W406" s="807"/>
      <c r="X406" s="789"/>
      <c r="Y406" s="790"/>
    </row>
    <row r="407" spans="1:25" ht="22.5" customHeight="1" thickTop="1" thickBot="1" x14ac:dyDescent="0.3">
      <c r="A407" s="800">
        <v>1</v>
      </c>
      <c r="B407" s="801" t="s">
        <v>252</v>
      </c>
      <c r="C407" s="801" t="s">
        <v>258</v>
      </c>
      <c r="D407" s="801" t="s">
        <v>284</v>
      </c>
      <c r="E407" s="801" t="s">
        <v>259</v>
      </c>
      <c r="F407" s="801" t="s">
        <v>255</v>
      </c>
      <c r="G407" s="801" t="s">
        <v>259</v>
      </c>
      <c r="H407" s="801"/>
      <c r="I407" s="801"/>
      <c r="J407" s="801"/>
      <c r="K407" s="804" t="s">
        <v>2387</v>
      </c>
      <c r="L407" s="807"/>
      <c r="M407" s="807"/>
      <c r="N407" s="807"/>
      <c r="O407" s="787">
        <f t="shared" si="149"/>
        <v>0</v>
      </c>
      <c r="P407" s="807"/>
      <c r="Q407" s="807"/>
      <c r="R407" s="807"/>
      <c r="S407" s="807"/>
      <c r="T407" s="807"/>
      <c r="U407" s="807"/>
      <c r="V407" s="788"/>
      <c r="W407" s="807"/>
      <c r="X407" s="789"/>
      <c r="Y407" s="790"/>
    </row>
    <row r="408" spans="1:25" ht="22.5" customHeight="1" thickTop="1" thickBot="1" x14ac:dyDescent="0.3">
      <c r="A408" s="800">
        <v>1</v>
      </c>
      <c r="B408" s="801" t="s">
        <v>252</v>
      </c>
      <c r="C408" s="801" t="s">
        <v>258</v>
      </c>
      <c r="D408" s="801" t="s">
        <v>284</v>
      </c>
      <c r="E408" s="801" t="s">
        <v>259</v>
      </c>
      <c r="F408" s="801" t="s">
        <v>255</v>
      </c>
      <c r="G408" s="801" t="s">
        <v>269</v>
      </c>
      <c r="H408" s="801"/>
      <c r="I408" s="801"/>
      <c r="J408" s="801"/>
      <c r="K408" s="804" t="s">
        <v>2388</v>
      </c>
      <c r="L408" s="807"/>
      <c r="M408" s="807"/>
      <c r="N408" s="807"/>
      <c r="O408" s="787">
        <f t="shared" si="149"/>
        <v>0</v>
      </c>
      <c r="P408" s="807"/>
      <c r="Q408" s="807"/>
      <c r="R408" s="807"/>
      <c r="S408" s="807"/>
      <c r="T408" s="807"/>
      <c r="U408" s="807"/>
      <c r="V408" s="788"/>
      <c r="W408" s="807"/>
      <c r="X408" s="789"/>
      <c r="Y408" s="790"/>
    </row>
    <row r="409" spans="1:25" ht="22.5" customHeight="1" thickTop="1" thickBot="1" x14ac:dyDescent="0.3">
      <c r="A409" s="800">
        <v>1</v>
      </c>
      <c r="B409" s="801" t="s">
        <v>252</v>
      </c>
      <c r="C409" s="801" t="s">
        <v>258</v>
      </c>
      <c r="D409" s="801" t="s">
        <v>284</v>
      </c>
      <c r="E409" s="801" t="s">
        <v>259</v>
      </c>
      <c r="F409" s="801" t="s">
        <v>255</v>
      </c>
      <c r="G409" s="801" t="s">
        <v>272</v>
      </c>
      <c r="H409" s="801"/>
      <c r="I409" s="801"/>
      <c r="J409" s="801"/>
      <c r="K409" s="804" t="s">
        <v>2389</v>
      </c>
      <c r="L409" s="807"/>
      <c r="M409" s="807"/>
      <c r="N409" s="807"/>
      <c r="O409" s="787">
        <f t="shared" si="149"/>
        <v>0</v>
      </c>
      <c r="P409" s="807"/>
      <c r="Q409" s="807"/>
      <c r="R409" s="807"/>
      <c r="S409" s="807"/>
      <c r="T409" s="807"/>
      <c r="U409" s="807"/>
      <c r="V409" s="788"/>
      <c r="W409" s="807"/>
      <c r="X409" s="789"/>
      <c r="Y409" s="790"/>
    </row>
    <row r="410" spans="1:25" ht="22.5" customHeight="1" thickTop="1" thickBot="1" x14ac:dyDescent="0.3">
      <c r="A410" s="800">
        <v>1</v>
      </c>
      <c r="B410" s="801" t="s">
        <v>252</v>
      </c>
      <c r="C410" s="801" t="s">
        <v>258</v>
      </c>
      <c r="D410" s="801" t="s">
        <v>284</v>
      </c>
      <c r="E410" s="801" t="s">
        <v>259</v>
      </c>
      <c r="F410" s="801" t="s">
        <v>255</v>
      </c>
      <c r="G410" s="801" t="s">
        <v>262</v>
      </c>
      <c r="H410" s="801"/>
      <c r="I410" s="801"/>
      <c r="J410" s="801"/>
      <c r="K410" s="804" t="s">
        <v>2390</v>
      </c>
      <c r="L410" s="807"/>
      <c r="M410" s="807"/>
      <c r="N410" s="807"/>
      <c r="O410" s="787">
        <f t="shared" si="149"/>
        <v>0</v>
      </c>
      <c r="P410" s="807"/>
      <c r="Q410" s="807"/>
      <c r="R410" s="807"/>
      <c r="S410" s="807"/>
      <c r="T410" s="807"/>
      <c r="U410" s="807"/>
      <c r="V410" s="788"/>
      <c r="W410" s="807"/>
      <c r="X410" s="789"/>
      <c r="Y410" s="790"/>
    </row>
    <row r="411" spans="1:25" ht="22.5" customHeight="1" thickTop="1" thickBot="1" x14ac:dyDescent="0.3">
      <c r="A411" s="800">
        <v>1</v>
      </c>
      <c r="B411" s="801" t="s">
        <v>252</v>
      </c>
      <c r="C411" s="801" t="s">
        <v>258</v>
      </c>
      <c r="D411" s="801" t="s">
        <v>284</v>
      </c>
      <c r="E411" s="801" t="s">
        <v>259</v>
      </c>
      <c r="F411" s="801" t="s">
        <v>255</v>
      </c>
      <c r="G411" s="801" t="s">
        <v>280</v>
      </c>
      <c r="H411" s="801"/>
      <c r="I411" s="801"/>
      <c r="J411" s="801"/>
      <c r="K411" s="804" t="s">
        <v>2391</v>
      </c>
      <c r="L411" s="807"/>
      <c r="M411" s="807"/>
      <c r="N411" s="807"/>
      <c r="O411" s="787">
        <f t="shared" si="149"/>
        <v>0</v>
      </c>
      <c r="P411" s="807"/>
      <c r="Q411" s="807"/>
      <c r="R411" s="807"/>
      <c r="S411" s="807"/>
      <c r="T411" s="807"/>
      <c r="U411" s="807"/>
      <c r="V411" s="788"/>
      <c r="W411" s="807"/>
      <c r="X411" s="789"/>
      <c r="Y411" s="790"/>
    </row>
    <row r="412" spans="1:25" ht="22.5" customHeight="1" thickTop="1" thickBot="1" x14ac:dyDescent="0.3">
      <c r="A412" s="800">
        <v>1</v>
      </c>
      <c r="B412" s="801" t="s">
        <v>252</v>
      </c>
      <c r="C412" s="801" t="s">
        <v>258</v>
      </c>
      <c r="D412" s="801" t="s">
        <v>284</v>
      </c>
      <c r="E412" s="801" t="s">
        <v>259</v>
      </c>
      <c r="F412" s="801" t="s">
        <v>255</v>
      </c>
      <c r="G412" s="801" t="s">
        <v>281</v>
      </c>
      <c r="H412" s="801"/>
      <c r="I412" s="801"/>
      <c r="J412" s="801"/>
      <c r="K412" s="804" t="s">
        <v>2392</v>
      </c>
      <c r="L412" s="807"/>
      <c r="M412" s="807"/>
      <c r="N412" s="807"/>
      <c r="O412" s="787">
        <f t="shared" si="149"/>
        <v>0</v>
      </c>
      <c r="P412" s="807"/>
      <c r="Q412" s="807"/>
      <c r="R412" s="807"/>
      <c r="S412" s="807"/>
      <c r="T412" s="807"/>
      <c r="U412" s="807"/>
      <c r="V412" s="788"/>
      <c r="W412" s="807"/>
      <c r="X412" s="789"/>
      <c r="Y412" s="790"/>
    </row>
    <row r="413" spans="1:25" ht="22.5" customHeight="1" thickTop="1" thickBot="1" x14ac:dyDescent="0.3">
      <c r="A413" s="800">
        <v>1</v>
      </c>
      <c r="B413" s="801" t="s">
        <v>252</v>
      </c>
      <c r="C413" s="801" t="s">
        <v>258</v>
      </c>
      <c r="D413" s="801" t="s">
        <v>284</v>
      </c>
      <c r="E413" s="801" t="s">
        <v>259</v>
      </c>
      <c r="F413" s="801" t="s">
        <v>255</v>
      </c>
      <c r="G413" s="801" t="s">
        <v>282</v>
      </c>
      <c r="H413" s="801"/>
      <c r="I413" s="801"/>
      <c r="J413" s="801"/>
      <c r="K413" s="804" t="s">
        <v>2393</v>
      </c>
      <c r="L413" s="807"/>
      <c r="M413" s="807"/>
      <c r="N413" s="807"/>
      <c r="O413" s="787">
        <f t="shared" si="149"/>
        <v>0</v>
      </c>
      <c r="P413" s="807"/>
      <c r="Q413" s="807"/>
      <c r="R413" s="807"/>
      <c r="S413" s="807"/>
      <c r="T413" s="807"/>
      <c r="U413" s="807"/>
      <c r="V413" s="788"/>
      <c r="W413" s="807"/>
      <c r="X413" s="789"/>
      <c r="Y413" s="790"/>
    </row>
    <row r="414" spans="1:25" ht="22.5" customHeight="1" thickTop="1" thickBot="1" x14ac:dyDescent="0.3">
      <c r="A414" s="800">
        <v>1</v>
      </c>
      <c r="B414" s="801" t="s">
        <v>252</v>
      </c>
      <c r="C414" s="801" t="s">
        <v>258</v>
      </c>
      <c r="D414" s="801" t="s">
        <v>284</v>
      </c>
      <c r="E414" s="801" t="s">
        <v>259</v>
      </c>
      <c r="F414" s="801" t="s">
        <v>255</v>
      </c>
      <c r="G414" s="801" t="s">
        <v>283</v>
      </c>
      <c r="H414" s="801"/>
      <c r="I414" s="801"/>
      <c r="J414" s="801"/>
      <c r="K414" s="804" t="s">
        <v>2394</v>
      </c>
      <c r="L414" s="807"/>
      <c r="M414" s="807"/>
      <c r="N414" s="807"/>
      <c r="O414" s="787">
        <f t="shared" si="149"/>
        <v>0</v>
      </c>
      <c r="P414" s="807"/>
      <c r="Q414" s="807"/>
      <c r="R414" s="807"/>
      <c r="S414" s="807"/>
      <c r="T414" s="807"/>
      <c r="U414" s="807"/>
      <c r="V414" s="788"/>
      <c r="W414" s="807"/>
      <c r="X414" s="789"/>
      <c r="Y414" s="790"/>
    </row>
    <row r="415" spans="1:25" ht="22.5" customHeight="1" thickTop="1" thickBot="1" x14ac:dyDescent="0.3">
      <c r="A415" s="800">
        <v>1</v>
      </c>
      <c r="B415" s="801" t="s">
        <v>252</v>
      </c>
      <c r="C415" s="801" t="s">
        <v>258</v>
      </c>
      <c r="D415" s="801" t="s">
        <v>284</v>
      </c>
      <c r="E415" s="801" t="s">
        <v>259</v>
      </c>
      <c r="F415" s="801" t="s">
        <v>255</v>
      </c>
      <c r="G415" s="801" t="s">
        <v>284</v>
      </c>
      <c r="H415" s="801"/>
      <c r="I415" s="801"/>
      <c r="J415" s="801"/>
      <c r="K415" s="804" t="s">
        <v>2395</v>
      </c>
      <c r="L415" s="807"/>
      <c r="M415" s="807"/>
      <c r="N415" s="807"/>
      <c r="O415" s="787">
        <f t="shared" si="149"/>
        <v>0</v>
      </c>
      <c r="P415" s="807"/>
      <c r="Q415" s="807"/>
      <c r="R415" s="807"/>
      <c r="S415" s="807"/>
      <c r="T415" s="807"/>
      <c r="U415" s="807"/>
      <c r="V415" s="788"/>
      <c r="W415" s="807"/>
      <c r="X415" s="789"/>
      <c r="Y415" s="790"/>
    </row>
    <row r="416" spans="1:25" ht="22.5" customHeight="1" thickTop="1" thickBot="1" x14ac:dyDescent="0.3">
      <c r="A416" s="800">
        <v>1</v>
      </c>
      <c r="B416" s="801" t="s">
        <v>252</v>
      </c>
      <c r="C416" s="801" t="s">
        <v>258</v>
      </c>
      <c r="D416" s="801" t="s">
        <v>284</v>
      </c>
      <c r="E416" s="801" t="s">
        <v>259</v>
      </c>
      <c r="F416" s="801" t="s">
        <v>255</v>
      </c>
      <c r="G416" s="801" t="s">
        <v>301</v>
      </c>
      <c r="H416" s="801"/>
      <c r="I416" s="801"/>
      <c r="J416" s="801"/>
      <c r="K416" s="804" t="s">
        <v>2396</v>
      </c>
      <c r="L416" s="807"/>
      <c r="M416" s="807"/>
      <c r="N416" s="807"/>
      <c r="O416" s="787">
        <f t="shared" si="149"/>
        <v>0</v>
      </c>
      <c r="P416" s="807"/>
      <c r="Q416" s="807"/>
      <c r="R416" s="807"/>
      <c r="S416" s="807"/>
      <c r="T416" s="807"/>
      <c r="U416" s="807"/>
      <c r="V416" s="788"/>
      <c r="W416" s="807"/>
      <c r="X416" s="789"/>
      <c r="Y416" s="790"/>
    </row>
    <row r="417" spans="1:25" ht="22.5" customHeight="1" thickTop="1" thickBot="1" x14ac:dyDescent="0.3">
      <c r="A417" s="800">
        <v>1</v>
      </c>
      <c r="B417" s="801" t="s">
        <v>252</v>
      </c>
      <c r="C417" s="801" t="s">
        <v>258</v>
      </c>
      <c r="D417" s="801" t="s">
        <v>284</v>
      </c>
      <c r="E417" s="801" t="s">
        <v>259</v>
      </c>
      <c r="F417" s="801" t="s">
        <v>255</v>
      </c>
      <c r="G417" s="801" t="s">
        <v>302</v>
      </c>
      <c r="H417" s="801"/>
      <c r="I417" s="801"/>
      <c r="J417" s="801"/>
      <c r="K417" s="804" t="s">
        <v>2397</v>
      </c>
      <c r="L417" s="807"/>
      <c r="M417" s="807"/>
      <c r="N417" s="807"/>
      <c r="O417" s="787">
        <f t="shared" si="149"/>
        <v>0</v>
      </c>
      <c r="P417" s="807"/>
      <c r="Q417" s="807"/>
      <c r="R417" s="807"/>
      <c r="S417" s="807"/>
      <c r="T417" s="807"/>
      <c r="U417" s="807"/>
      <c r="V417" s="788"/>
      <c r="W417" s="807"/>
      <c r="X417" s="789"/>
      <c r="Y417" s="790"/>
    </row>
    <row r="418" spans="1:25" ht="22.5" customHeight="1" thickTop="1" thickBot="1" x14ac:dyDescent="0.3">
      <c r="A418" s="800">
        <v>1</v>
      </c>
      <c r="B418" s="801" t="s">
        <v>252</v>
      </c>
      <c r="C418" s="801" t="s">
        <v>258</v>
      </c>
      <c r="D418" s="801" t="s">
        <v>284</v>
      </c>
      <c r="E418" s="801" t="s">
        <v>259</v>
      </c>
      <c r="F418" s="801" t="s">
        <v>255</v>
      </c>
      <c r="G418" s="801" t="s">
        <v>273</v>
      </c>
      <c r="H418" s="801"/>
      <c r="I418" s="801"/>
      <c r="J418" s="801"/>
      <c r="K418" s="804" t="s">
        <v>2398</v>
      </c>
      <c r="L418" s="807"/>
      <c r="M418" s="807"/>
      <c r="N418" s="807"/>
      <c r="O418" s="787">
        <f t="shared" si="149"/>
        <v>0</v>
      </c>
      <c r="P418" s="807"/>
      <c r="Q418" s="807"/>
      <c r="R418" s="807"/>
      <c r="S418" s="807"/>
      <c r="T418" s="807"/>
      <c r="U418" s="807"/>
      <c r="V418" s="788"/>
      <c r="W418" s="807"/>
      <c r="X418" s="789"/>
      <c r="Y418" s="790"/>
    </row>
    <row r="419" spans="1:25" ht="22.5" customHeight="1" thickTop="1" thickBot="1" x14ac:dyDescent="0.3">
      <c r="A419" s="800">
        <v>1</v>
      </c>
      <c r="B419" s="801" t="s">
        <v>252</v>
      </c>
      <c r="C419" s="801" t="s">
        <v>258</v>
      </c>
      <c r="D419" s="801" t="s">
        <v>284</v>
      </c>
      <c r="E419" s="801" t="s">
        <v>259</v>
      </c>
      <c r="F419" s="801" t="s">
        <v>255</v>
      </c>
      <c r="G419" s="801" t="s">
        <v>286</v>
      </c>
      <c r="H419" s="801"/>
      <c r="I419" s="801"/>
      <c r="J419" s="801"/>
      <c r="K419" s="804" t="s">
        <v>2399</v>
      </c>
      <c r="L419" s="807"/>
      <c r="M419" s="807"/>
      <c r="N419" s="807"/>
      <c r="O419" s="787">
        <f t="shared" si="149"/>
        <v>0</v>
      </c>
      <c r="P419" s="807"/>
      <c r="Q419" s="807"/>
      <c r="R419" s="807"/>
      <c r="S419" s="807"/>
      <c r="T419" s="807"/>
      <c r="U419" s="807"/>
      <c r="V419" s="788"/>
      <c r="W419" s="807"/>
      <c r="X419" s="789"/>
      <c r="Y419" s="790"/>
    </row>
    <row r="420" spans="1:25" ht="22.5" customHeight="1" thickTop="1" thickBot="1" x14ac:dyDescent="0.3">
      <c r="A420" s="800">
        <v>1</v>
      </c>
      <c r="B420" s="801" t="s">
        <v>252</v>
      </c>
      <c r="C420" s="801" t="s">
        <v>258</v>
      </c>
      <c r="D420" s="801" t="s">
        <v>284</v>
      </c>
      <c r="E420" s="801" t="s">
        <v>259</v>
      </c>
      <c r="F420" s="801" t="s">
        <v>255</v>
      </c>
      <c r="G420" s="801" t="s">
        <v>2306</v>
      </c>
      <c r="H420" s="801"/>
      <c r="I420" s="801"/>
      <c r="J420" s="801"/>
      <c r="K420" s="804" t="s">
        <v>2400</v>
      </c>
      <c r="L420" s="807"/>
      <c r="M420" s="807"/>
      <c r="N420" s="807"/>
      <c r="O420" s="787">
        <f t="shared" si="149"/>
        <v>0</v>
      </c>
      <c r="P420" s="807"/>
      <c r="Q420" s="807"/>
      <c r="R420" s="807"/>
      <c r="S420" s="807"/>
      <c r="T420" s="807"/>
      <c r="U420" s="807"/>
      <c r="V420" s="788"/>
      <c r="W420" s="807"/>
      <c r="X420" s="789"/>
      <c r="Y420" s="790"/>
    </row>
    <row r="421" spans="1:25" ht="22.5" customHeight="1" thickTop="1" thickBot="1" x14ac:dyDescent="0.3">
      <c r="A421" s="800">
        <v>1</v>
      </c>
      <c r="B421" s="801" t="s">
        <v>252</v>
      </c>
      <c r="C421" s="801" t="s">
        <v>258</v>
      </c>
      <c r="D421" s="801" t="s">
        <v>284</v>
      </c>
      <c r="E421" s="801" t="s">
        <v>259</v>
      </c>
      <c r="F421" s="801" t="s">
        <v>255</v>
      </c>
      <c r="G421" s="801" t="s">
        <v>2308</v>
      </c>
      <c r="H421" s="801"/>
      <c r="I421" s="801"/>
      <c r="J421" s="801"/>
      <c r="K421" s="804" t="s">
        <v>2401</v>
      </c>
      <c r="L421" s="807"/>
      <c r="M421" s="807"/>
      <c r="N421" s="807"/>
      <c r="O421" s="787">
        <f t="shared" si="149"/>
        <v>0</v>
      </c>
      <c r="P421" s="807"/>
      <c r="Q421" s="807"/>
      <c r="R421" s="807"/>
      <c r="S421" s="807"/>
      <c r="T421" s="807"/>
      <c r="U421" s="807"/>
      <c r="V421" s="788"/>
      <c r="W421" s="807"/>
      <c r="X421" s="789"/>
      <c r="Y421" s="790"/>
    </row>
    <row r="422" spans="1:25" ht="22.5" customHeight="1" thickTop="1" thickBot="1" x14ac:dyDescent="0.3">
      <c r="A422" s="800">
        <v>1</v>
      </c>
      <c r="B422" s="801" t="s">
        <v>252</v>
      </c>
      <c r="C422" s="801" t="s">
        <v>258</v>
      </c>
      <c r="D422" s="801" t="s">
        <v>284</v>
      </c>
      <c r="E422" s="801" t="s">
        <v>259</v>
      </c>
      <c r="F422" s="801" t="s">
        <v>255</v>
      </c>
      <c r="G422" s="801" t="s">
        <v>2310</v>
      </c>
      <c r="H422" s="801"/>
      <c r="I422" s="801"/>
      <c r="J422" s="801"/>
      <c r="K422" s="804" t="s">
        <v>2402</v>
      </c>
      <c r="L422" s="807"/>
      <c r="M422" s="807"/>
      <c r="N422" s="807"/>
      <c r="O422" s="787">
        <f t="shared" si="149"/>
        <v>0</v>
      </c>
      <c r="P422" s="807"/>
      <c r="Q422" s="807"/>
      <c r="R422" s="807"/>
      <c r="S422" s="807"/>
      <c r="T422" s="807"/>
      <c r="U422" s="807"/>
      <c r="V422" s="788"/>
      <c r="W422" s="807"/>
      <c r="X422" s="789"/>
      <c r="Y422" s="790"/>
    </row>
    <row r="423" spans="1:25" ht="22.5" customHeight="1" thickTop="1" thickBot="1" x14ac:dyDescent="0.3">
      <c r="A423" s="800">
        <v>1</v>
      </c>
      <c r="B423" s="801" t="s">
        <v>252</v>
      </c>
      <c r="C423" s="801" t="s">
        <v>258</v>
      </c>
      <c r="D423" s="801" t="s">
        <v>284</v>
      </c>
      <c r="E423" s="801" t="s">
        <v>259</v>
      </c>
      <c r="F423" s="801" t="s">
        <v>255</v>
      </c>
      <c r="G423" s="801" t="s">
        <v>2312</v>
      </c>
      <c r="H423" s="801"/>
      <c r="I423" s="801"/>
      <c r="J423" s="801"/>
      <c r="K423" s="804" t="s">
        <v>2403</v>
      </c>
      <c r="L423" s="807"/>
      <c r="M423" s="807"/>
      <c r="N423" s="807"/>
      <c r="O423" s="787">
        <f t="shared" si="149"/>
        <v>0</v>
      </c>
      <c r="P423" s="807"/>
      <c r="Q423" s="807"/>
      <c r="R423" s="807"/>
      <c r="S423" s="807"/>
      <c r="T423" s="807"/>
      <c r="U423" s="807"/>
      <c r="V423" s="788"/>
      <c r="W423" s="807"/>
      <c r="X423" s="789"/>
      <c r="Y423" s="790"/>
    </row>
    <row r="424" spans="1:25" ht="22.5" customHeight="1" thickTop="1" thickBot="1" x14ac:dyDescent="0.3">
      <c r="A424" s="800">
        <v>1</v>
      </c>
      <c r="B424" s="801" t="s">
        <v>252</v>
      </c>
      <c r="C424" s="801" t="s">
        <v>258</v>
      </c>
      <c r="D424" s="801" t="s">
        <v>284</v>
      </c>
      <c r="E424" s="801" t="s">
        <v>259</v>
      </c>
      <c r="F424" s="801" t="s">
        <v>255</v>
      </c>
      <c r="G424" s="801" t="s">
        <v>2314</v>
      </c>
      <c r="H424" s="801"/>
      <c r="I424" s="801"/>
      <c r="J424" s="801"/>
      <c r="K424" s="804" t="s">
        <v>2404</v>
      </c>
      <c r="L424" s="807"/>
      <c r="M424" s="807"/>
      <c r="N424" s="807"/>
      <c r="O424" s="787">
        <f t="shared" si="149"/>
        <v>0</v>
      </c>
      <c r="P424" s="807"/>
      <c r="Q424" s="807"/>
      <c r="R424" s="807"/>
      <c r="S424" s="807"/>
      <c r="T424" s="807"/>
      <c r="U424" s="807"/>
      <c r="V424" s="788"/>
      <c r="W424" s="807"/>
      <c r="X424" s="789"/>
      <c r="Y424" s="790"/>
    </row>
    <row r="425" spans="1:25" ht="22.5" customHeight="1" thickTop="1" thickBot="1" x14ac:dyDescent="0.3">
      <c r="A425" s="800">
        <v>1</v>
      </c>
      <c r="B425" s="801" t="s">
        <v>252</v>
      </c>
      <c r="C425" s="801" t="s">
        <v>258</v>
      </c>
      <c r="D425" s="801" t="s">
        <v>284</v>
      </c>
      <c r="E425" s="801" t="s">
        <v>259</v>
      </c>
      <c r="F425" s="801" t="s">
        <v>255</v>
      </c>
      <c r="G425" s="801" t="s">
        <v>2316</v>
      </c>
      <c r="H425" s="801"/>
      <c r="I425" s="801"/>
      <c r="J425" s="801"/>
      <c r="K425" s="804" t="s">
        <v>2405</v>
      </c>
      <c r="L425" s="807"/>
      <c r="M425" s="807"/>
      <c r="N425" s="807"/>
      <c r="O425" s="787">
        <f t="shared" si="149"/>
        <v>0</v>
      </c>
      <c r="P425" s="807"/>
      <c r="Q425" s="807"/>
      <c r="R425" s="807"/>
      <c r="S425" s="807"/>
      <c r="T425" s="807"/>
      <c r="U425" s="807"/>
      <c r="V425" s="788"/>
      <c r="W425" s="807"/>
      <c r="X425" s="789"/>
      <c r="Y425" s="790"/>
    </row>
    <row r="426" spans="1:25" ht="22.5" customHeight="1" thickTop="1" thickBot="1" x14ac:dyDescent="0.3">
      <c r="A426" s="800">
        <v>1</v>
      </c>
      <c r="B426" s="801" t="s">
        <v>252</v>
      </c>
      <c r="C426" s="801" t="s">
        <v>258</v>
      </c>
      <c r="D426" s="801" t="s">
        <v>284</v>
      </c>
      <c r="E426" s="801" t="s">
        <v>259</v>
      </c>
      <c r="F426" s="801" t="s">
        <v>255</v>
      </c>
      <c r="G426" s="801" t="s">
        <v>2318</v>
      </c>
      <c r="H426" s="801"/>
      <c r="I426" s="801"/>
      <c r="J426" s="801"/>
      <c r="K426" s="804" t="s">
        <v>2406</v>
      </c>
      <c r="L426" s="807"/>
      <c r="M426" s="807"/>
      <c r="N426" s="807"/>
      <c r="O426" s="787">
        <f t="shared" si="149"/>
        <v>0</v>
      </c>
      <c r="P426" s="807"/>
      <c r="Q426" s="807"/>
      <c r="R426" s="807"/>
      <c r="S426" s="807"/>
      <c r="T426" s="807"/>
      <c r="U426" s="807"/>
      <c r="V426" s="788"/>
      <c r="W426" s="807"/>
      <c r="X426" s="789"/>
      <c r="Y426" s="790"/>
    </row>
    <row r="427" spans="1:25" ht="22.5" customHeight="1" thickTop="1" thickBot="1" x14ac:dyDescent="0.3">
      <c r="A427" s="800">
        <v>1</v>
      </c>
      <c r="B427" s="801" t="s">
        <v>252</v>
      </c>
      <c r="C427" s="801" t="s">
        <v>258</v>
      </c>
      <c r="D427" s="801" t="s">
        <v>284</v>
      </c>
      <c r="E427" s="801" t="s">
        <v>259</v>
      </c>
      <c r="F427" s="801" t="s">
        <v>255</v>
      </c>
      <c r="G427" s="801" t="s">
        <v>2124</v>
      </c>
      <c r="H427" s="801"/>
      <c r="I427" s="801"/>
      <c r="J427" s="801"/>
      <c r="K427" s="804" t="s">
        <v>2407</v>
      </c>
      <c r="L427" s="807"/>
      <c r="M427" s="807"/>
      <c r="N427" s="807"/>
      <c r="O427" s="787">
        <f t="shared" si="149"/>
        <v>0</v>
      </c>
      <c r="P427" s="807"/>
      <c r="Q427" s="807"/>
      <c r="R427" s="807"/>
      <c r="S427" s="807"/>
      <c r="T427" s="807"/>
      <c r="U427" s="807"/>
      <c r="V427" s="788"/>
      <c r="W427" s="807"/>
      <c r="X427" s="789"/>
      <c r="Y427" s="790"/>
    </row>
    <row r="428" spans="1:25" ht="22.5" customHeight="1" thickTop="1" thickBot="1" x14ac:dyDescent="0.3">
      <c r="A428" s="800">
        <v>1</v>
      </c>
      <c r="B428" s="801" t="s">
        <v>252</v>
      </c>
      <c r="C428" s="801" t="s">
        <v>258</v>
      </c>
      <c r="D428" s="801" t="s">
        <v>284</v>
      </c>
      <c r="E428" s="801" t="s">
        <v>259</v>
      </c>
      <c r="F428" s="801" t="s">
        <v>255</v>
      </c>
      <c r="G428" s="801" t="s">
        <v>2321</v>
      </c>
      <c r="H428" s="801"/>
      <c r="I428" s="801"/>
      <c r="J428" s="801"/>
      <c r="K428" s="804" t="s">
        <v>2408</v>
      </c>
      <c r="L428" s="807"/>
      <c r="M428" s="807"/>
      <c r="N428" s="807"/>
      <c r="O428" s="787">
        <f t="shared" si="149"/>
        <v>0</v>
      </c>
      <c r="P428" s="807"/>
      <c r="Q428" s="807"/>
      <c r="R428" s="807"/>
      <c r="S428" s="807"/>
      <c r="T428" s="807"/>
      <c r="U428" s="807"/>
      <c r="V428" s="788"/>
      <c r="W428" s="807"/>
      <c r="X428" s="789"/>
      <c r="Y428" s="790"/>
    </row>
    <row r="429" spans="1:25" ht="22.5" customHeight="1" thickTop="1" thickBot="1" x14ac:dyDescent="0.3">
      <c r="A429" s="800">
        <v>1</v>
      </c>
      <c r="B429" s="801" t="s">
        <v>252</v>
      </c>
      <c r="C429" s="801" t="s">
        <v>258</v>
      </c>
      <c r="D429" s="801" t="s">
        <v>284</v>
      </c>
      <c r="E429" s="801" t="s">
        <v>259</v>
      </c>
      <c r="F429" s="801" t="s">
        <v>255</v>
      </c>
      <c r="G429" s="801" t="s">
        <v>2323</v>
      </c>
      <c r="H429" s="801"/>
      <c r="I429" s="801"/>
      <c r="J429" s="801"/>
      <c r="K429" s="804" t="s">
        <v>2409</v>
      </c>
      <c r="L429" s="807"/>
      <c r="M429" s="807"/>
      <c r="N429" s="807"/>
      <c r="O429" s="787">
        <f t="shared" si="149"/>
        <v>0</v>
      </c>
      <c r="P429" s="807"/>
      <c r="Q429" s="807"/>
      <c r="R429" s="807"/>
      <c r="S429" s="807"/>
      <c r="T429" s="807"/>
      <c r="U429" s="807"/>
      <c r="V429" s="788"/>
      <c r="W429" s="807"/>
      <c r="X429" s="789"/>
      <c r="Y429" s="790"/>
    </row>
    <row r="430" spans="1:25" ht="22.5" customHeight="1" thickTop="1" thickBot="1" x14ac:dyDescent="0.3">
      <c r="A430" s="800">
        <v>1</v>
      </c>
      <c r="B430" s="801" t="s">
        <v>252</v>
      </c>
      <c r="C430" s="801" t="s">
        <v>258</v>
      </c>
      <c r="D430" s="801" t="s">
        <v>284</v>
      </c>
      <c r="E430" s="801" t="s">
        <v>259</v>
      </c>
      <c r="F430" s="801" t="s">
        <v>255</v>
      </c>
      <c r="G430" s="801" t="s">
        <v>2325</v>
      </c>
      <c r="H430" s="801"/>
      <c r="I430" s="801"/>
      <c r="J430" s="801"/>
      <c r="K430" s="804" t="s">
        <v>2410</v>
      </c>
      <c r="L430" s="807"/>
      <c r="M430" s="807"/>
      <c r="N430" s="807"/>
      <c r="O430" s="787">
        <f t="shared" si="149"/>
        <v>0</v>
      </c>
      <c r="P430" s="807"/>
      <c r="Q430" s="807"/>
      <c r="R430" s="807"/>
      <c r="S430" s="807"/>
      <c r="T430" s="807"/>
      <c r="U430" s="807"/>
      <c r="V430" s="788"/>
      <c r="W430" s="807"/>
      <c r="X430" s="789"/>
      <c r="Y430" s="790"/>
    </row>
    <row r="431" spans="1:25" ht="22.5" customHeight="1" thickTop="1" thickBot="1" x14ac:dyDescent="0.3">
      <c r="A431" s="800">
        <v>1</v>
      </c>
      <c r="B431" s="801" t="s">
        <v>252</v>
      </c>
      <c r="C431" s="801" t="s">
        <v>258</v>
      </c>
      <c r="D431" s="801" t="s">
        <v>284</v>
      </c>
      <c r="E431" s="801" t="s">
        <v>259</v>
      </c>
      <c r="F431" s="801" t="s">
        <v>255</v>
      </c>
      <c r="G431" s="801" t="s">
        <v>2327</v>
      </c>
      <c r="H431" s="801"/>
      <c r="I431" s="801"/>
      <c r="J431" s="801"/>
      <c r="K431" s="804" t="s">
        <v>2411</v>
      </c>
      <c r="L431" s="807"/>
      <c r="M431" s="807"/>
      <c r="N431" s="807"/>
      <c r="O431" s="787">
        <f t="shared" si="149"/>
        <v>0</v>
      </c>
      <c r="P431" s="807"/>
      <c r="Q431" s="807"/>
      <c r="R431" s="807"/>
      <c r="S431" s="807"/>
      <c r="T431" s="807"/>
      <c r="U431" s="807"/>
      <c r="V431" s="788"/>
      <c r="W431" s="807"/>
      <c r="X431" s="789"/>
      <c r="Y431" s="790"/>
    </row>
    <row r="432" spans="1:25" ht="22.5" customHeight="1" thickTop="1" thickBot="1" x14ac:dyDescent="0.3">
      <c r="A432" s="800">
        <v>1</v>
      </c>
      <c r="B432" s="801" t="s">
        <v>252</v>
      </c>
      <c r="C432" s="801" t="s">
        <v>258</v>
      </c>
      <c r="D432" s="801" t="s">
        <v>284</v>
      </c>
      <c r="E432" s="801" t="s">
        <v>259</v>
      </c>
      <c r="F432" s="801" t="s">
        <v>255</v>
      </c>
      <c r="G432" s="801" t="s">
        <v>2329</v>
      </c>
      <c r="H432" s="801"/>
      <c r="I432" s="801"/>
      <c r="J432" s="801"/>
      <c r="K432" s="804" t="s">
        <v>2412</v>
      </c>
      <c r="L432" s="807"/>
      <c r="M432" s="807"/>
      <c r="N432" s="807"/>
      <c r="O432" s="787">
        <f t="shared" si="149"/>
        <v>0</v>
      </c>
      <c r="P432" s="807"/>
      <c r="Q432" s="807"/>
      <c r="R432" s="807"/>
      <c r="S432" s="807"/>
      <c r="T432" s="807"/>
      <c r="U432" s="807"/>
      <c r="V432" s="788"/>
      <c r="W432" s="807"/>
      <c r="X432" s="789"/>
      <c r="Y432" s="790"/>
    </row>
    <row r="433" spans="1:25" ht="22.5" customHeight="1" thickTop="1" thickBot="1" x14ac:dyDescent="0.3">
      <c r="A433" s="800">
        <v>1</v>
      </c>
      <c r="B433" s="801" t="s">
        <v>252</v>
      </c>
      <c r="C433" s="801" t="s">
        <v>258</v>
      </c>
      <c r="D433" s="801" t="s">
        <v>284</v>
      </c>
      <c r="E433" s="801" t="s">
        <v>259</v>
      </c>
      <c r="F433" s="801" t="s">
        <v>255</v>
      </c>
      <c r="G433" s="801" t="s">
        <v>2331</v>
      </c>
      <c r="H433" s="801"/>
      <c r="I433" s="801"/>
      <c r="J433" s="801"/>
      <c r="K433" s="804" t="s">
        <v>2413</v>
      </c>
      <c r="L433" s="807"/>
      <c r="M433" s="807"/>
      <c r="N433" s="807"/>
      <c r="O433" s="787">
        <f t="shared" si="149"/>
        <v>0</v>
      </c>
      <c r="P433" s="807"/>
      <c r="Q433" s="807"/>
      <c r="R433" s="807"/>
      <c r="S433" s="807"/>
      <c r="T433" s="807"/>
      <c r="U433" s="807"/>
      <c r="V433" s="788"/>
      <c r="W433" s="807"/>
      <c r="X433" s="789"/>
      <c r="Y433" s="790"/>
    </row>
    <row r="434" spans="1:25" ht="22.5" customHeight="1" thickTop="1" thickBot="1" x14ac:dyDescent="0.3">
      <c r="A434" s="800">
        <v>1</v>
      </c>
      <c r="B434" s="801" t="s">
        <v>252</v>
      </c>
      <c r="C434" s="801" t="s">
        <v>258</v>
      </c>
      <c r="D434" s="801" t="s">
        <v>284</v>
      </c>
      <c r="E434" s="801" t="s">
        <v>259</v>
      </c>
      <c r="F434" s="801" t="s">
        <v>255</v>
      </c>
      <c r="G434" s="801" t="s">
        <v>2333</v>
      </c>
      <c r="H434" s="801"/>
      <c r="I434" s="801"/>
      <c r="J434" s="801"/>
      <c r="K434" s="804" t="s">
        <v>2414</v>
      </c>
      <c r="L434" s="807"/>
      <c r="M434" s="807"/>
      <c r="N434" s="807"/>
      <c r="O434" s="787">
        <f t="shared" si="149"/>
        <v>0</v>
      </c>
      <c r="P434" s="807"/>
      <c r="Q434" s="807"/>
      <c r="R434" s="807"/>
      <c r="S434" s="807"/>
      <c r="T434" s="807"/>
      <c r="U434" s="807"/>
      <c r="V434" s="788"/>
      <c r="W434" s="807"/>
      <c r="X434" s="789"/>
      <c r="Y434" s="790"/>
    </row>
    <row r="435" spans="1:25" ht="22.5" customHeight="1" thickTop="1" thickBot="1" x14ac:dyDescent="0.3">
      <c r="A435" s="800">
        <v>1</v>
      </c>
      <c r="B435" s="801" t="s">
        <v>252</v>
      </c>
      <c r="C435" s="801" t="s">
        <v>258</v>
      </c>
      <c r="D435" s="801" t="s">
        <v>284</v>
      </c>
      <c r="E435" s="801" t="s">
        <v>259</v>
      </c>
      <c r="F435" s="801" t="s">
        <v>255</v>
      </c>
      <c r="G435" s="801" t="s">
        <v>2335</v>
      </c>
      <c r="H435" s="801"/>
      <c r="I435" s="801"/>
      <c r="J435" s="801"/>
      <c r="K435" s="804" t="s">
        <v>2415</v>
      </c>
      <c r="L435" s="807"/>
      <c r="M435" s="807"/>
      <c r="N435" s="807"/>
      <c r="O435" s="787">
        <f t="shared" si="149"/>
        <v>0</v>
      </c>
      <c r="P435" s="807"/>
      <c r="Q435" s="807"/>
      <c r="R435" s="807"/>
      <c r="S435" s="807"/>
      <c r="T435" s="807"/>
      <c r="U435" s="807"/>
      <c r="V435" s="788"/>
      <c r="W435" s="807"/>
      <c r="X435" s="789"/>
      <c r="Y435" s="790"/>
    </row>
    <row r="436" spans="1:25" ht="22.5" customHeight="1" thickTop="1" thickBot="1" x14ac:dyDescent="0.3">
      <c r="A436" s="800">
        <v>1</v>
      </c>
      <c r="B436" s="801" t="s">
        <v>252</v>
      </c>
      <c r="C436" s="801" t="s">
        <v>258</v>
      </c>
      <c r="D436" s="801" t="s">
        <v>284</v>
      </c>
      <c r="E436" s="801" t="s">
        <v>259</v>
      </c>
      <c r="F436" s="801" t="s">
        <v>255</v>
      </c>
      <c r="G436" s="801" t="s">
        <v>2416</v>
      </c>
      <c r="H436" s="801"/>
      <c r="I436" s="801"/>
      <c r="J436" s="801"/>
      <c r="K436" s="804" t="s">
        <v>2417</v>
      </c>
      <c r="L436" s="807"/>
      <c r="M436" s="807"/>
      <c r="N436" s="807"/>
      <c r="O436" s="787">
        <f t="shared" si="149"/>
        <v>0</v>
      </c>
      <c r="P436" s="807"/>
      <c r="Q436" s="807"/>
      <c r="R436" s="807"/>
      <c r="S436" s="807"/>
      <c r="T436" s="807"/>
      <c r="U436" s="807"/>
      <c r="V436" s="788"/>
      <c r="W436" s="807"/>
      <c r="X436" s="789"/>
      <c r="Y436" s="790"/>
    </row>
    <row r="437" spans="1:25" ht="22.5" customHeight="1" thickTop="1" thickBot="1" x14ac:dyDescent="0.3">
      <c r="A437" s="800">
        <v>1</v>
      </c>
      <c r="B437" s="801" t="s">
        <v>252</v>
      </c>
      <c r="C437" s="801" t="s">
        <v>258</v>
      </c>
      <c r="D437" s="801" t="s">
        <v>284</v>
      </c>
      <c r="E437" s="801" t="s">
        <v>259</v>
      </c>
      <c r="F437" s="801" t="s">
        <v>255</v>
      </c>
      <c r="G437" s="801" t="s">
        <v>2418</v>
      </c>
      <c r="H437" s="801"/>
      <c r="I437" s="801"/>
      <c r="J437" s="801"/>
      <c r="K437" s="804" t="s">
        <v>2419</v>
      </c>
      <c r="L437" s="807"/>
      <c r="M437" s="807"/>
      <c r="N437" s="807"/>
      <c r="O437" s="787">
        <f t="shared" si="149"/>
        <v>0</v>
      </c>
      <c r="P437" s="807"/>
      <c r="Q437" s="807"/>
      <c r="R437" s="807"/>
      <c r="S437" s="807"/>
      <c r="T437" s="807"/>
      <c r="U437" s="807"/>
      <c r="V437" s="788"/>
      <c r="W437" s="807"/>
      <c r="X437" s="789"/>
      <c r="Y437" s="790"/>
    </row>
    <row r="438" spans="1:25" ht="22.5" customHeight="1" thickTop="1" thickBot="1" x14ac:dyDescent="0.3">
      <c r="A438" s="800">
        <v>1</v>
      </c>
      <c r="B438" s="801" t="s">
        <v>252</v>
      </c>
      <c r="C438" s="801" t="s">
        <v>258</v>
      </c>
      <c r="D438" s="801" t="s">
        <v>284</v>
      </c>
      <c r="E438" s="801" t="s">
        <v>259</v>
      </c>
      <c r="F438" s="801" t="s">
        <v>259</v>
      </c>
      <c r="G438" s="801"/>
      <c r="H438" s="801"/>
      <c r="I438" s="801"/>
      <c r="J438" s="801"/>
      <c r="K438" s="804" t="s">
        <v>2420</v>
      </c>
      <c r="L438" s="807">
        <f>SUM(L439:L469)</f>
        <v>0</v>
      </c>
      <c r="M438" s="807">
        <f t="shared" ref="M438:U438" si="150">SUM(M439:M469)</f>
        <v>0</v>
      </c>
      <c r="N438" s="807">
        <f t="shared" si="150"/>
        <v>0</v>
      </c>
      <c r="O438" s="807">
        <f t="shared" si="150"/>
        <v>0</v>
      </c>
      <c r="P438" s="807">
        <f t="shared" si="150"/>
        <v>0</v>
      </c>
      <c r="Q438" s="807">
        <f t="shared" si="150"/>
        <v>0</v>
      </c>
      <c r="R438" s="807">
        <f t="shared" si="150"/>
        <v>0</v>
      </c>
      <c r="S438" s="807">
        <f t="shared" si="150"/>
        <v>0</v>
      </c>
      <c r="T438" s="807">
        <f t="shared" si="150"/>
        <v>0</v>
      </c>
      <c r="U438" s="807">
        <f t="shared" si="150"/>
        <v>0</v>
      </c>
      <c r="V438" s="788"/>
      <c r="W438" s="807"/>
      <c r="X438" s="789"/>
      <c r="Y438" s="790"/>
    </row>
    <row r="439" spans="1:25" ht="22.5" customHeight="1" thickTop="1" thickBot="1" x14ac:dyDescent="0.3">
      <c r="A439" s="800">
        <v>1</v>
      </c>
      <c r="B439" s="801" t="s">
        <v>252</v>
      </c>
      <c r="C439" s="801" t="s">
        <v>258</v>
      </c>
      <c r="D439" s="801" t="s">
        <v>284</v>
      </c>
      <c r="E439" s="801" t="s">
        <v>259</v>
      </c>
      <c r="F439" s="801" t="s">
        <v>259</v>
      </c>
      <c r="G439" s="801" t="s">
        <v>255</v>
      </c>
      <c r="H439" s="801"/>
      <c r="I439" s="801"/>
      <c r="J439" s="801"/>
      <c r="K439" s="804" t="s">
        <v>2421</v>
      </c>
      <c r="L439" s="807"/>
      <c r="M439" s="807"/>
      <c r="N439" s="807"/>
      <c r="O439" s="787">
        <f t="shared" ref="O439:O469" si="151">+L439+M439-N439</f>
        <v>0</v>
      </c>
      <c r="P439" s="807"/>
      <c r="Q439" s="807"/>
      <c r="R439" s="807"/>
      <c r="S439" s="807"/>
      <c r="T439" s="807"/>
      <c r="U439" s="807"/>
      <c r="V439" s="788"/>
      <c r="W439" s="807"/>
      <c r="X439" s="789"/>
      <c r="Y439" s="790"/>
    </row>
    <row r="440" spans="1:25" ht="22.5" customHeight="1" thickTop="1" thickBot="1" x14ac:dyDescent="0.3">
      <c r="A440" s="800">
        <v>1</v>
      </c>
      <c r="B440" s="801" t="s">
        <v>252</v>
      </c>
      <c r="C440" s="801" t="s">
        <v>258</v>
      </c>
      <c r="D440" s="801" t="s">
        <v>284</v>
      </c>
      <c r="E440" s="801" t="s">
        <v>259</v>
      </c>
      <c r="F440" s="801" t="s">
        <v>259</v>
      </c>
      <c r="G440" s="801" t="s">
        <v>259</v>
      </c>
      <c r="H440" s="801"/>
      <c r="I440" s="801"/>
      <c r="J440" s="801"/>
      <c r="K440" s="804" t="s">
        <v>2422</v>
      </c>
      <c r="L440" s="807"/>
      <c r="M440" s="807"/>
      <c r="N440" s="807"/>
      <c r="O440" s="787">
        <f t="shared" si="151"/>
        <v>0</v>
      </c>
      <c r="P440" s="807"/>
      <c r="Q440" s="807"/>
      <c r="R440" s="807"/>
      <c r="S440" s="807"/>
      <c r="T440" s="807"/>
      <c r="U440" s="807"/>
      <c r="V440" s="788"/>
      <c r="W440" s="807"/>
      <c r="X440" s="789"/>
      <c r="Y440" s="790"/>
    </row>
    <row r="441" spans="1:25" ht="22.5" customHeight="1" thickTop="1" thickBot="1" x14ac:dyDescent="0.3">
      <c r="A441" s="800">
        <v>1</v>
      </c>
      <c r="B441" s="801" t="s">
        <v>252</v>
      </c>
      <c r="C441" s="801" t="s">
        <v>258</v>
      </c>
      <c r="D441" s="801" t="s">
        <v>284</v>
      </c>
      <c r="E441" s="801" t="s">
        <v>259</v>
      </c>
      <c r="F441" s="801" t="s">
        <v>259</v>
      </c>
      <c r="G441" s="801" t="s">
        <v>269</v>
      </c>
      <c r="H441" s="801"/>
      <c r="I441" s="801"/>
      <c r="J441" s="801"/>
      <c r="K441" s="804" t="s">
        <v>2423</v>
      </c>
      <c r="L441" s="807"/>
      <c r="M441" s="807"/>
      <c r="N441" s="807"/>
      <c r="O441" s="787">
        <f t="shared" si="151"/>
        <v>0</v>
      </c>
      <c r="P441" s="807"/>
      <c r="Q441" s="807"/>
      <c r="R441" s="807"/>
      <c r="S441" s="807"/>
      <c r="T441" s="807"/>
      <c r="U441" s="807"/>
      <c r="V441" s="788"/>
      <c r="W441" s="807"/>
      <c r="X441" s="789"/>
      <c r="Y441" s="790"/>
    </row>
    <row r="442" spans="1:25" ht="22.5" customHeight="1" thickTop="1" thickBot="1" x14ac:dyDescent="0.3">
      <c r="A442" s="800">
        <v>1</v>
      </c>
      <c r="B442" s="801" t="s">
        <v>252</v>
      </c>
      <c r="C442" s="801" t="s">
        <v>258</v>
      </c>
      <c r="D442" s="801" t="s">
        <v>284</v>
      </c>
      <c r="E442" s="801" t="s">
        <v>259</v>
      </c>
      <c r="F442" s="801" t="s">
        <v>259</v>
      </c>
      <c r="G442" s="801" t="s">
        <v>272</v>
      </c>
      <c r="H442" s="801"/>
      <c r="I442" s="801"/>
      <c r="J442" s="801"/>
      <c r="K442" s="804" t="s">
        <v>2424</v>
      </c>
      <c r="L442" s="807"/>
      <c r="M442" s="807"/>
      <c r="N442" s="807"/>
      <c r="O442" s="787">
        <f t="shared" si="151"/>
        <v>0</v>
      </c>
      <c r="P442" s="807"/>
      <c r="Q442" s="807"/>
      <c r="R442" s="807"/>
      <c r="S442" s="807"/>
      <c r="T442" s="807"/>
      <c r="U442" s="807"/>
      <c r="V442" s="788"/>
      <c r="W442" s="807"/>
      <c r="X442" s="789"/>
      <c r="Y442" s="790"/>
    </row>
    <row r="443" spans="1:25" ht="22.5" customHeight="1" thickTop="1" thickBot="1" x14ac:dyDescent="0.3">
      <c r="A443" s="800">
        <v>1</v>
      </c>
      <c r="B443" s="801" t="s">
        <v>252</v>
      </c>
      <c r="C443" s="801" t="s">
        <v>258</v>
      </c>
      <c r="D443" s="801" t="s">
        <v>284</v>
      </c>
      <c r="E443" s="801" t="s">
        <v>259</v>
      </c>
      <c r="F443" s="801" t="s">
        <v>259</v>
      </c>
      <c r="G443" s="801" t="s">
        <v>262</v>
      </c>
      <c r="H443" s="801"/>
      <c r="I443" s="801"/>
      <c r="J443" s="801"/>
      <c r="K443" s="804" t="s">
        <v>2425</v>
      </c>
      <c r="L443" s="807"/>
      <c r="M443" s="807"/>
      <c r="N443" s="807"/>
      <c r="O443" s="787">
        <f t="shared" si="151"/>
        <v>0</v>
      </c>
      <c r="P443" s="807"/>
      <c r="Q443" s="807"/>
      <c r="R443" s="807"/>
      <c r="S443" s="807"/>
      <c r="T443" s="807"/>
      <c r="U443" s="807"/>
      <c r="V443" s="788"/>
      <c r="W443" s="807"/>
      <c r="X443" s="789"/>
      <c r="Y443" s="790"/>
    </row>
    <row r="444" spans="1:25" ht="22.5" customHeight="1" thickTop="1" thickBot="1" x14ac:dyDescent="0.3">
      <c r="A444" s="800">
        <v>1</v>
      </c>
      <c r="B444" s="801" t="s">
        <v>252</v>
      </c>
      <c r="C444" s="801" t="s">
        <v>258</v>
      </c>
      <c r="D444" s="801" t="s">
        <v>284</v>
      </c>
      <c r="E444" s="801" t="s">
        <v>259</v>
      </c>
      <c r="F444" s="801" t="s">
        <v>259</v>
      </c>
      <c r="G444" s="801" t="s">
        <v>280</v>
      </c>
      <c r="H444" s="801"/>
      <c r="I444" s="801"/>
      <c r="J444" s="801"/>
      <c r="K444" s="804" t="s">
        <v>2426</v>
      </c>
      <c r="L444" s="807"/>
      <c r="M444" s="807"/>
      <c r="N444" s="807"/>
      <c r="O444" s="787">
        <f t="shared" si="151"/>
        <v>0</v>
      </c>
      <c r="P444" s="807"/>
      <c r="Q444" s="807"/>
      <c r="R444" s="807"/>
      <c r="S444" s="807"/>
      <c r="T444" s="807"/>
      <c r="U444" s="807"/>
      <c r="V444" s="788"/>
      <c r="W444" s="807"/>
      <c r="X444" s="789"/>
      <c r="Y444" s="790"/>
    </row>
    <row r="445" spans="1:25" ht="22.5" customHeight="1" thickTop="1" thickBot="1" x14ac:dyDescent="0.3">
      <c r="A445" s="800">
        <v>1</v>
      </c>
      <c r="B445" s="801" t="s">
        <v>252</v>
      </c>
      <c r="C445" s="801" t="s">
        <v>258</v>
      </c>
      <c r="D445" s="801" t="s">
        <v>284</v>
      </c>
      <c r="E445" s="801" t="s">
        <v>259</v>
      </c>
      <c r="F445" s="801" t="s">
        <v>259</v>
      </c>
      <c r="G445" s="801" t="s">
        <v>281</v>
      </c>
      <c r="H445" s="801"/>
      <c r="I445" s="801"/>
      <c r="J445" s="801"/>
      <c r="K445" s="804" t="s">
        <v>2427</v>
      </c>
      <c r="L445" s="807"/>
      <c r="M445" s="807"/>
      <c r="N445" s="807"/>
      <c r="O445" s="787">
        <f t="shared" si="151"/>
        <v>0</v>
      </c>
      <c r="P445" s="807"/>
      <c r="Q445" s="807"/>
      <c r="R445" s="807"/>
      <c r="S445" s="807"/>
      <c r="T445" s="807"/>
      <c r="U445" s="807"/>
      <c r="V445" s="788"/>
      <c r="W445" s="807"/>
      <c r="X445" s="789"/>
      <c r="Y445" s="790"/>
    </row>
    <row r="446" spans="1:25" ht="22.5" customHeight="1" thickTop="1" thickBot="1" x14ac:dyDescent="0.3">
      <c r="A446" s="800">
        <v>1</v>
      </c>
      <c r="B446" s="801" t="s">
        <v>252</v>
      </c>
      <c r="C446" s="801" t="s">
        <v>258</v>
      </c>
      <c r="D446" s="801" t="s">
        <v>284</v>
      </c>
      <c r="E446" s="801" t="s">
        <v>259</v>
      </c>
      <c r="F446" s="801" t="s">
        <v>259</v>
      </c>
      <c r="G446" s="801" t="s">
        <v>282</v>
      </c>
      <c r="H446" s="801"/>
      <c r="I446" s="801"/>
      <c r="J446" s="801"/>
      <c r="K446" s="804" t="s">
        <v>2428</v>
      </c>
      <c r="L446" s="807"/>
      <c r="M446" s="807"/>
      <c r="N446" s="807"/>
      <c r="O446" s="787">
        <f t="shared" si="151"/>
        <v>0</v>
      </c>
      <c r="P446" s="807"/>
      <c r="Q446" s="807"/>
      <c r="R446" s="807"/>
      <c r="S446" s="807"/>
      <c r="T446" s="807"/>
      <c r="U446" s="807"/>
      <c r="V446" s="788"/>
      <c r="W446" s="807"/>
      <c r="X446" s="789"/>
      <c r="Y446" s="790"/>
    </row>
    <row r="447" spans="1:25" ht="22.5" customHeight="1" thickTop="1" thickBot="1" x14ac:dyDescent="0.3">
      <c r="A447" s="800">
        <v>1</v>
      </c>
      <c r="B447" s="801" t="s">
        <v>252</v>
      </c>
      <c r="C447" s="801" t="s">
        <v>258</v>
      </c>
      <c r="D447" s="801" t="s">
        <v>284</v>
      </c>
      <c r="E447" s="801" t="s">
        <v>259</v>
      </c>
      <c r="F447" s="801" t="s">
        <v>259</v>
      </c>
      <c r="G447" s="801" t="s">
        <v>283</v>
      </c>
      <c r="H447" s="801"/>
      <c r="I447" s="801"/>
      <c r="J447" s="801"/>
      <c r="K447" s="804" t="s">
        <v>2429</v>
      </c>
      <c r="L447" s="807"/>
      <c r="M447" s="807"/>
      <c r="N447" s="807"/>
      <c r="O447" s="787">
        <f t="shared" si="151"/>
        <v>0</v>
      </c>
      <c r="P447" s="807"/>
      <c r="Q447" s="807"/>
      <c r="R447" s="807"/>
      <c r="S447" s="807"/>
      <c r="T447" s="807"/>
      <c r="U447" s="807"/>
      <c r="V447" s="788"/>
      <c r="W447" s="807"/>
      <c r="X447" s="789"/>
      <c r="Y447" s="790"/>
    </row>
    <row r="448" spans="1:25" ht="22.5" customHeight="1" thickTop="1" thickBot="1" x14ac:dyDescent="0.3">
      <c r="A448" s="800">
        <v>1</v>
      </c>
      <c r="B448" s="801" t="s">
        <v>252</v>
      </c>
      <c r="C448" s="801" t="s">
        <v>258</v>
      </c>
      <c r="D448" s="801" t="s">
        <v>284</v>
      </c>
      <c r="E448" s="801" t="s">
        <v>259</v>
      </c>
      <c r="F448" s="801" t="s">
        <v>259</v>
      </c>
      <c r="G448" s="801" t="s">
        <v>284</v>
      </c>
      <c r="H448" s="801"/>
      <c r="I448" s="801"/>
      <c r="J448" s="801"/>
      <c r="K448" s="804" t="s">
        <v>2430</v>
      </c>
      <c r="L448" s="807"/>
      <c r="M448" s="807"/>
      <c r="N448" s="807"/>
      <c r="O448" s="787">
        <f t="shared" si="151"/>
        <v>0</v>
      </c>
      <c r="P448" s="807"/>
      <c r="Q448" s="807"/>
      <c r="R448" s="807"/>
      <c r="S448" s="807"/>
      <c r="T448" s="807"/>
      <c r="U448" s="807"/>
      <c r="V448" s="788"/>
      <c r="W448" s="807"/>
      <c r="X448" s="789"/>
      <c r="Y448" s="790"/>
    </row>
    <row r="449" spans="1:25" ht="22.5" customHeight="1" thickTop="1" thickBot="1" x14ac:dyDescent="0.3">
      <c r="A449" s="800">
        <v>1</v>
      </c>
      <c r="B449" s="801" t="s">
        <v>252</v>
      </c>
      <c r="C449" s="801" t="s">
        <v>258</v>
      </c>
      <c r="D449" s="801" t="s">
        <v>284</v>
      </c>
      <c r="E449" s="801" t="s">
        <v>259</v>
      </c>
      <c r="F449" s="801" t="s">
        <v>259</v>
      </c>
      <c r="G449" s="801" t="s">
        <v>301</v>
      </c>
      <c r="H449" s="801"/>
      <c r="I449" s="801"/>
      <c r="J449" s="801"/>
      <c r="K449" s="804" t="s">
        <v>2431</v>
      </c>
      <c r="L449" s="807"/>
      <c r="M449" s="807"/>
      <c r="N449" s="807"/>
      <c r="O449" s="787">
        <f t="shared" si="151"/>
        <v>0</v>
      </c>
      <c r="P449" s="807"/>
      <c r="Q449" s="807"/>
      <c r="R449" s="807"/>
      <c r="S449" s="807"/>
      <c r="T449" s="807"/>
      <c r="U449" s="807"/>
      <c r="V449" s="788"/>
      <c r="W449" s="807"/>
      <c r="X449" s="789"/>
      <c r="Y449" s="790"/>
    </row>
    <row r="450" spans="1:25" ht="22.5" customHeight="1" thickTop="1" thickBot="1" x14ac:dyDescent="0.3">
      <c r="A450" s="800">
        <v>1</v>
      </c>
      <c r="B450" s="801" t="s">
        <v>252</v>
      </c>
      <c r="C450" s="801" t="s">
        <v>258</v>
      </c>
      <c r="D450" s="801" t="s">
        <v>284</v>
      </c>
      <c r="E450" s="801" t="s">
        <v>259</v>
      </c>
      <c r="F450" s="801" t="s">
        <v>259</v>
      </c>
      <c r="G450" s="801" t="s">
        <v>302</v>
      </c>
      <c r="H450" s="801"/>
      <c r="I450" s="801"/>
      <c r="J450" s="801"/>
      <c r="K450" s="804" t="s">
        <v>2432</v>
      </c>
      <c r="L450" s="807"/>
      <c r="M450" s="807"/>
      <c r="N450" s="807"/>
      <c r="O450" s="787">
        <f t="shared" si="151"/>
        <v>0</v>
      </c>
      <c r="P450" s="807"/>
      <c r="Q450" s="807"/>
      <c r="R450" s="807"/>
      <c r="S450" s="807"/>
      <c r="T450" s="807"/>
      <c r="U450" s="807"/>
      <c r="V450" s="788"/>
      <c r="W450" s="807"/>
      <c r="X450" s="789"/>
      <c r="Y450" s="790"/>
    </row>
    <row r="451" spans="1:25" ht="22.5" customHeight="1" thickTop="1" thickBot="1" x14ac:dyDescent="0.3">
      <c r="A451" s="800">
        <v>1</v>
      </c>
      <c r="B451" s="801" t="s">
        <v>252</v>
      </c>
      <c r="C451" s="801" t="s">
        <v>258</v>
      </c>
      <c r="D451" s="801" t="s">
        <v>284</v>
      </c>
      <c r="E451" s="801" t="s">
        <v>259</v>
      </c>
      <c r="F451" s="801" t="s">
        <v>259</v>
      </c>
      <c r="G451" s="801" t="s">
        <v>273</v>
      </c>
      <c r="H451" s="801"/>
      <c r="I451" s="801"/>
      <c r="J451" s="801"/>
      <c r="K451" s="804" t="s">
        <v>2433</v>
      </c>
      <c r="L451" s="807"/>
      <c r="M451" s="807"/>
      <c r="N451" s="807"/>
      <c r="O451" s="787">
        <f t="shared" si="151"/>
        <v>0</v>
      </c>
      <c r="P451" s="807"/>
      <c r="Q451" s="807"/>
      <c r="R451" s="807"/>
      <c r="S451" s="807"/>
      <c r="T451" s="807"/>
      <c r="U451" s="807"/>
      <c r="V451" s="788"/>
      <c r="W451" s="807"/>
      <c r="X451" s="789"/>
      <c r="Y451" s="790"/>
    </row>
    <row r="452" spans="1:25" ht="22.5" customHeight="1" thickTop="1" thickBot="1" x14ac:dyDescent="0.3">
      <c r="A452" s="800">
        <v>1</v>
      </c>
      <c r="B452" s="801" t="s">
        <v>252</v>
      </c>
      <c r="C452" s="801" t="s">
        <v>258</v>
      </c>
      <c r="D452" s="801" t="s">
        <v>284</v>
      </c>
      <c r="E452" s="801" t="s">
        <v>259</v>
      </c>
      <c r="F452" s="801" t="s">
        <v>259</v>
      </c>
      <c r="G452" s="801" t="s">
        <v>286</v>
      </c>
      <c r="H452" s="801"/>
      <c r="I452" s="801"/>
      <c r="J452" s="801"/>
      <c r="K452" s="804" t="s">
        <v>2434</v>
      </c>
      <c r="L452" s="807"/>
      <c r="M452" s="807"/>
      <c r="N452" s="807"/>
      <c r="O452" s="787">
        <f t="shared" si="151"/>
        <v>0</v>
      </c>
      <c r="P452" s="807"/>
      <c r="Q452" s="807"/>
      <c r="R452" s="807"/>
      <c r="S452" s="807"/>
      <c r="T452" s="807"/>
      <c r="U452" s="807"/>
      <c r="V452" s="788"/>
      <c r="W452" s="807"/>
      <c r="X452" s="789"/>
      <c r="Y452" s="790"/>
    </row>
    <row r="453" spans="1:25" ht="22.5" customHeight="1" thickTop="1" thickBot="1" x14ac:dyDescent="0.3">
      <c r="A453" s="800">
        <v>1</v>
      </c>
      <c r="B453" s="801" t="s">
        <v>252</v>
      </c>
      <c r="C453" s="801" t="s">
        <v>258</v>
      </c>
      <c r="D453" s="801" t="s">
        <v>284</v>
      </c>
      <c r="E453" s="801" t="s">
        <v>259</v>
      </c>
      <c r="F453" s="801" t="s">
        <v>259</v>
      </c>
      <c r="G453" s="801" t="s">
        <v>2306</v>
      </c>
      <c r="H453" s="801"/>
      <c r="I453" s="801"/>
      <c r="J453" s="801"/>
      <c r="K453" s="804" t="s">
        <v>2435</v>
      </c>
      <c r="L453" s="807"/>
      <c r="M453" s="807"/>
      <c r="N453" s="807"/>
      <c r="O453" s="787">
        <f t="shared" si="151"/>
        <v>0</v>
      </c>
      <c r="P453" s="807"/>
      <c r="Q453" s="807"/>
      <c r="R453" s="807"/>
      <c r="S453" s="807"/>
      <c r="T453" s="807"/>
      <c r="U453" s="807"/>
      <c r="V453" s="788"/>
      <c r="W453" s="807"/>
      <c r="X453" s="789"/>
      <c r="Y453" s="790"/>
    </row>
    <row r="454" spans="1:25" ht="22.5" customHeight="1" thickTop="1" thickBot="1" x14ac:dyDescent="0.3">
      <c r="A454" s="800">
        <v>1</v>
      </c>
      <c r="B454" s="801" t="s">
        <v>252</v>
      </c>
      <c r="C454" s="801" t="s">
        <v>258</v>
      </c>
      <c r="D454" s="801" t="s">
        <v>284</v>
      </c>
      <c r="E454" s="801" t="s">
        <v>259</v>
      </c>
      <c r="F454" s="801" t="s">
        <v>259</v>
      </c>
      <c r="G454" s="801" t="s">
        <v>2308</v>
      </c>
      <c r="H454" s="801"/>
      <c r="I454" s="801"/>
      <c r="J454" s="801"/>
      <c r="K454" s="804" t="s">
        <v>2436</v>
      </c>
      <c r="L454" s="807"/>
      <c r="M454" s="807"/>
      <c r="N454" s="807"/>
      <c r="O454" s="787">
        <f t="shared" si="151"/>
        <v>0</v>
      </c>
      <c r="P454" s="807"/>
      <c r="Q454" s="807"/>
      <c r="R454" s="807"/>
      <c r="S454" s="807"/>
      <c r="T454" s="807"/>
      <c r="U454" s="807"/>
      <c r="V454" s="788"/>
      <c r="W454" s="807"/>
      <c r="X454" s="789"/>
      <c r="Y454" s="790"/>
    </row>
    <row r="455" spans="1:25" ht="22.5" customHeight="1" thickTop="1" thickBot="1" x14ac:dyDescent="0.3">
      <c r="A455" s="800">
        <v>1</v>
      </c>
      <c r="B455" s="801" t="s">
        <v>252</v>
      </c>
      <c r="C455" s="801" t="s">
        <v>258</v>
      </c>
      <c r="D455" s="801" t="s">
        <v>284</v>
      </c>
      <c r="E455" s="801" t="s">
        <v>259</v>
      </c>
      <c r="F455" s="801" t="s">
        <v>259</v>
      </c>
      <c r="G455" s="801" t="s">
        <v>2310</v>
      </c>
      <c r="H455" s="801"/>
      <c r="I455" s="801"/>
      <c r="J455" s="801"/>
      <c r="K455" s="804" t="s">
        <v>2437</v>
      </c>
      <c r="L455" s="807"/>
      <c r="M455" s="807"/>
      <c r="N455" s="807"/>
      <c r="O455" s="787">
        <f t="shared" si="151"/>
        <v>0</v>
      </c>
      <c r="P455" s="807"/>
      <c r="Q455" s="807"/>
      <c r="R455" s="807"/>
      <c r="S455" s="807"/>
      <c r="T455" s="807"/>
      <c r="U455" s="807"/>
      <c r="V455" s="788"/>
      <c r="W455" s="807"/>
      <c r="X455" s="789"/>
      <c r="Y455" s="790"/>
    </row>
    <row r="456" spans="1:25" ht="22.5" customHeight="1" thickTop="1" thickBot="1" x14ac:dyDescent="0.3">
      <c r="A456" s="800">
        <v>1</v>
      </c>
      <c r="B456" s="801" t="s">
        <v>252</v>
      </c>
      <c r="C456" s="801" t="s">
        <v>258</v>
      </c>
      <c r="D456" s="801" t="s">
        <v>284</v>
      </c>
      <c r="E456" s="801" t="s">
        <v>259</v>
      </c>
      <c r="F456" s="801" t="s">
        <v>259</v>
      </c>
      <c r="G456" s="801" t="s">
        <v>2312</v>
      </c>
      <c r="H456" s="801"/>
      <c r="I456" s="801"/>
      <c r="J456" s="801"/>
      <c r="K456" s="804" t="s">
        <v>2438</v>
      </c>
      <c r="L456" s="807"/>
      <c r="M456" s="807"/>
      <c r="N456" s="807"/>
      <c r="O456" s="787">
        <f t="shared" si="151"/>
        <v>0</v>
      </c>
      <c r="P456" s="807"/>
      <c r="Q456" s="807"/>
      <c r="R456" s="807"/>
      <c r="S456" s="807"/>
      <c r="T456" s="807"/>
      <c r="U456" s="807"/>
      <c r="V456" s="788"/>
      <c r="W456" s="807"/>
      <c r="X456" s="789"/>
      <c r="Y456" s="790"/>
    </row>
    <row r="457" spans="1:25" ht="22.5" customHeight="1" thickTop="1" thickBot="1" x14ac:dyDescent="0.3">
      <c r="A457" s="800">
        <v>1</v>
      </c>
      <c r="B457" s="801" t="s">
        <v>252</v>
      </c>
      <c r="C457" s="801" t="s">
        <v>258</v>
      </c>
      <c r="D457" s="801" t="s">
        <v>284</v>
      </c>
      <c r="E457" s="801" t="s">
        <v>259</v>
      </c>
      <c r="F457" s="801" t="s">
        <v>259</v>
      </c>
      <c r="G457" s="801" t="s">
        <v>2314</v>
      </c>
      <c r="H457" s="801"/>
      <c r="I457" s="801"/>
      <c r="J457" s="801"/>
      <c r="K457" s="804" t="s">
        <v>2439</v>
      </c>
      <c r="L457" s="807"/>
      <c r="M457" s="807"/>
      <c r="N457" s="807"/>
      <c r="O457" s="787">
        <f t="shared" si="151"/>
        <v>0</v>
      </c>
      <c r="P457" s="807"/>
      <c r="Q457" s="807"/>
      <c r="R457" s="807"/>
      <c r="S457" s="807"/>
      <c r="T457" s="807"/>
      <c r="U457" s="807"/>
      <c r="V457" s="788"/>
      <c r="W457" s="807"/>
      <c r="X457" s="789"/>
      <c r="Y457" s="790"/>
    </row>
    <row r="458" spans="1:25" ht="22.5" customHeight="1" thickTop="1" thickBot="1" x14ac:dyDescent="0.3">
      <c r="A458" s="800">
        <v>1</v>
      </c>
      <c r="B458" s="801" t="s">
        <v>252</v>
      </c>
      <c r="C458" s="801" t="s">
        <v>258</v>
      </c>
      <c r="D458" s="801" t="s">
        <v>284</v>
      </c>
      <c r="E458" s="801" t="s">
        <v>259</v>
      </c>
      <c r="F458" s="801" t="s">
        <v>259</v>
      </c>
      <c r="G458" s="801" t="s">
        <v>2316</v>
      </c>
      <c r="H458" s="801"/>
      <c r="I458" s="801"/>
      <c r="J458" s="801"/>
      <c r="K458" s="804" t="s">
        <v>2440</v>
      </c>
      <c r="L458" s="807"/>
      <c r="M458" s="807"/>
      <c r="N458" s="807"/>
      <c r="O458" s="787">
        <f t="shared" si="151"/>
        <v>0</v>
      </c>
      <c r="P458" s="807"/>
      <c r="Q458" s="807"/>
      <c r="R458" s="807"/>
      <c r="S458" s="807"/>
      <c r="T458" s="807"/>
      <c r="U458" s="807"/>
      <c r="V458" s="788"/>
      <c r="W458" s="807"/>
      <c r="X458" s="789"/>
      <c r="Y458" s="790"/>
    </row>
    <row r="459" spans="1:25" ht="22.5" customHeight="1" thickTop="1" thickBot="1" x14ac:dyDescent="0.3">
      <c r="A459" s="800">
        <v>1</v>
      </c>
      <c r="B459" s="801" t="s">
        <v>252</v>
      </c>
      <c r="C459" s="801" t="s">
        <v>258</v>
      </c>
      <c r="D459" s="801" t="s">
        <v>284</v>
      </c>
      <c r="E459" s="801" t="s">
        <v>259</v>
      </c>
      <c r="F459" s="801" t="s">
        <v>259</v>
      </c>
      <c r="G459" s="801" t="s">
        <v>2318</v>
      </c>
      <c r="H459" s="801"/>
      <c r="I459" s="801"/>
      <c r="J459" s="801"/>
      <c r="K459" s="804" t="s">
        <v>2441</v>
      </c>
      <c r="L459" s="807"/>
      <c r="M459" s="807"/>
      <c r="N459" s="807"/>
      <c r="O459" s="787">
        <f t="shared" si="151"/>
        <v>0</v>
      </c>
      <c r="P459" s="807"/>
      <c r="Q459" s="807"/>
      <c r="R459" s="807"/>
      <c r="S459" s="807"/>
      <c r="T459" s="807"/>
      <c r="U459" s="807"/>
      <c r="V459" s="788"/>
      <c r="W459" s="807"/>
      <c r="X459" s="789"/>
      <c r="Y459" s="790"/>
    </row>
    <row r="460" spans="1:25" ht="22.5" customHeight="1" thickTop="1" thickBot="1" x14ac:dyDescent="0.3">
      <c r="A460" s="800">
        <v>1</v>
      </c>
      <c r="B460" s="801" t="s">
        <v>252</v>
      </c>
      <c r="C460" s="801" t="s">
        <v>258</v>
      </c>
      <c r="D460" s="801" t="s">
        <v>284</v>
      </c>
      <c r="E460" s="801" t="s">
        <v>259</v>
      </c>
      <c r="F460" s="801" t="s">
        <v>259</v>
      </c>
      <c r="G460" s="801" t="s">
        <v>2124</v>
      </c>
      <c r="H460" s="801"/>
      <c r="I460" s="801"/>
      <c r="J460" s="801"/>
      <c r="K460" s="804" t="s">
        <v>2442</v>
      </c>
      <c r="L460" s="807"/>
      <c r="M460" s="807"/>
      <c r="N460" s="807"/>
      <c r="O460" s="787">
        <f t="shared" si="151"/>
        <v>0</v>
      </c>
      <c r="P460" s="807"/>
      <c r="Q460" s="807"/>
      <c r="R460" s="807"/>
      <c r="S460" s="807"/>
      <c r="T460" s="807"/>
      <c r="U460" s="807"/>
      <c r="V460" s="788"/>
      <c r="W460" s="807"/>
      <c r="X460" s="789"/>
      <c r="Y460" s="790"/>
    </row>
    <row r="461" spans="1:25" ht="22.5" customHeight="1" thickTop="1" thickBot="1" x14ac:dyDescent="0.3">
      <c r="A461" s="800">
        <v>1</v>
      </c>
      <c r="B461" s="801" t="s">
        <v>252</v>
      </c>
      <c r="C461" s="801" t="s">
        <v>258</v>
      </c>
      <c r="D461" s="801" t="s">
        <v>284</v>
      </c>
      <c r="E461" s="801" t="s">
        <v>259</v>
      </c>
      <c r="F461" s="801" t="s">
        <v>259</v>
      </c>
      <c r="G461" s="801" t="s">
        <v>2321</v>
      </c>
      <c r="H461" s="801"/>
      <c r="I461" s="801"/>
      <c r="J461" s="801"/>
      <c r="K461" s="804" t="s">
        <v>2443</v>
      </c>
      <c r="L461" s="807"/>
      <c r="M461" s="807"/>
      <c r="N461" s="807"/>
      <c r="O461" s="787">
        <f t="shared" si="151"/>
        <v>0</v>
      </c>
      <c r="P461" s="807"/>
      <c r="Q461" s="807"/>
      <c r="R461" s="807"/>
      <c r="S461" s="807"/>
      <c r="T461" s="807"/>
      <c r="U461" s="807"/>
      <c r="V461" s="788"/>
      <c r="W461" s="807"/>
      <c r="X461" s="789"/>
      <c r="Y461" s="790"/>
    </row>
    <row r="462" spans="1:25" ht="22.5" customHeight="1" thickTop="1" thickBot="1" x14ac:dyDescent="0.3">
      <c r="A462" s="800">
        <v>1</v>
      </c>
      <c r="B462" s="801" t="s">
        <v>252</v>
      </c>
      <c r="C462" s="801" t="s">
        <v>258</v>
      </c>
      <c r="D462" s="801" t="s">
        <v>284</v>
      </c>
      <c r="E462" s="801" t="s">
        <v>259</v>
      </c>
      <c r="F462" s="801" t="s">
        <v>259</v>
      </c>
      <c r="G462" s="801" t="s">
        <v>2323</v>
      </c>
      <c r="H462" s="801"/>
      <c r="I462" s="801"/>
      <c r="J462" s="801"/>
      <c r="K462" s="804" t="s">
        <v>2444</v>
      </c>
      <c r="L462" s="807"/>
      <c r="M462" s="807"/>
      <c r="N462" s="807"/>
      <c r="O462" s="787">
        <f t="shared" si="151"/>
        <v>0</v>
      </c>
      <c r="P462" s="807"/>
      <c r="Q462" s="807"/>
      <c r="R462" s="807"/>
      <c r="S462" s="807"/>
      <c r="T462" s="807"/>
      <c r="U462" s="807"/>
      <c r="V462" s="788"/>
      <c r="W462" s="807"/>
      <c r="X462" s="789"/>
      <c r="Y462" s="790"/>
    </row>
    <row r="463" spans="1:25" ht="22.5" customHeight="1" thickTop="1" thickBot="1" x14ac:dyDescent="0.3">
      <c r="A463" s="800">
        <v>1</v>
      </c>
      <c r="B463" s="801" t="s">
        <v>252</v>
      </c>
      <c r="C463" s="801" t="s">
        <v>258</v>
      </c>
      <c r="D463" s="801" t="s">
        <v>284</v>
      </c>
      <c r="E463" s="801" t="s">
        <v>259</v>
      </c>
      <c r="F463" s="801" t="s">
        <v>259</v>
      </c>
      <c r="G463" s="801" t="s">
        <v>2325</v>
      </c>
      <c r="H463" s="801"/>
      <c r="I463" s="801"/>
      <c r="J463" s="801"/>
      <c r="K463" s="804" t="s">
        <v>2445</v>
      </c>
      <c r="L463" s="807"/>
      <c r="M463" s="807"/>
      <c r="N463" s="807"/>
      <c r="O463" s="787">
        <f t="shared" si="151"/>
        <v>0</v>
      </c>
      <c r="P463" s="807"/>
      <c r="Q463" s="807"/>
      <c r="R463" s="807"/>
      <c r="S463" s="807"/>
      <c r="T463" s="807"/>
      <c r="U463" s="807"/>
      <c r="V463" s="788"/>
      <c r="W463" s="807"/>
      <c r="X463" s="789"/>
      <c r="Y463" s="790"/>
    </row>
    <row r="464" spans="1:25" ht="22.5" customHeight="1" thickTop="1" thickBot="1" x14ac:dyDescent="0.3">
      <c r="A464" s="800">
        <v>1</v>
      </c>
      <c r="B464" s="801" t="s">
        <v>252</v>
      </c>
      <c r="C464" s="801" t="s">
        <v>258</v>
      </c>
      <c r="D464" s="801" t="s">
        <v>284</v>
      </c>
      <c r="E464" s="801" t="s">
        <v>259</v>
      </c>
      <c r="F464" s="801" t="s">
        <v>259</v>
      </c>
      <c r="G464" s="801" t="s">
        <v>2327</v>
      </c>
      <c r="H464" s="801"/>
      <c r="I464" s="801"/>
      <c r="J464" s="801"/>
      <c r="K464" s="804" t="s">
        <v>2446</v>
      </c>
      <c r="L464" s="807"/>
      <c r="M464" s="807"/>
      <c r="N464" s="807"/>
      <c r="O464" s="787">
        <f t="shared" si="151"/>
        <v>0</v>
      </c>
      <c r="P464" s="807"/>
      <c r="Q464" s="807"/>
      <c r="R464" s="807"/>
      <c r="S464" s="807"/>
      <c r="T464" s="807"/>
      <c r="U464" s="807"/>
      <c r="V464" s="788"/>
      <c r="W464" s="807"/>
      <c r="X464" s="789"/>
      <c r="Y464" s="790"/>
    </row>
    <row r="465" spans="1:25" ht="22.5" customHeight="1" thickTop="1" thickBot="1" x14ac:dyDescent="0.3">
      <c r="A465" s="800">
        <v>1</v>
      </c>
      <c r="B465" s="801" t="s">
        <v>252</v>
      </c>
      <c r="C465" s="801" t="s">
        <v>258</v>
      </c>
      <c r="D465" s="801" t="s">
        <v>284</v>
      </c>
      <c r="E465" s="801" t="s">
        <v>259</v>
      </c>
      <c r="F465" s="801" t="s">
        <v>259</v>
      </c>
      <c r="G465" s="801" t="s">
        <v>2329</v>
      </c>
      <c r="H465" s="801"/>
      <c r="I465" s="801"/>
      <c r="J465" s="801"/>
      <c r="K465" s="804" t="s">
        <v>2447</v>
      </c>
      <c r="L465" s="807"/>
      <c r="M465" s="807"/>
      <c r="N465" s="807"/>
      <c r="O465" s="787">
        <f t="shared" si="151"/>
        <v>0</v>
      </c>
      <c r="P465" s="807"/>
      <c r="Q465" s="807"/>
      <c r="R465" s="807"/>
      <c r="S465" s="807"/>
      <c r="T465" s="807"/>
      <c r="U465" s="807"/>
      <c r="V465" s="788"/>
      <c r="W465" s="807"/>
      <c r="X465" s="789"/>
      <c r="Y465" s="790"/>
    </row>
    <row r="466" spans="1:25" ht="22.5" customHeight="1" thickTop="1" thickBot="1" x14ac:dyDescent="0.3">
      <c r="A466" s="800">
        <v>1</v>
      </c>
      <c r="B466" s="801" t="s">
        <v>252</v>
      </c>
      <c r="C466" s="801" t="s">
        <v>258</v>
      </c>
      <c r="D466" s="801" t="s">
        <v>284</v>
      </c>
      <c r="E466" s="801" t="s">
        <v>259</v>
      </c>
      <c r="F466" s="801" t="s">
        <v>259</v>
      </c>
      <c r="G466" s="801" t="s">
        <v>2331</v>
      </c>
      <c r="H466" s="801"/>
      <c r="I466" s="801"/>
      <c r="J466" s="801"/>
      <c r="K466" s="804" t="s">
        <v>2448</v>
      </c>
      <c r="L466" s="807"/>
      <c r="M466" s="807"/>
      <c r="N466" s="807"/>
      <c r="O466" s="787">
        <f t="shared" si="151"/>
        <v>0</v>
      </c>
      <c r="P466" s="807"/>
      <c r="Q466" s="807"/>
      <c r="R466" s="807"/>
      <c r="S466" s="807"/>
      <c r="T466" s="807"/>
      <c r="U466" s="807"/>
      <c r="V466" s="788"/>
      <c r="W466" s="807"/>
      <c r="X466" s="789"/>
      <c r="Y466" s="790"/>
    </row>
    <row r="467" spans="1:25" ht="22.5" customHeight="1" thickTop="1" thickBot="1" x14ac:dyDescent="0.3">
      <c r="A467" s="800">
        <v>1</v>
      </c>
      <c r="B467" s="801" t="s">
        <v>252</v>
      </c>
      <c r="C467" s="801" t="s">
        <v>258</v>
      </c>
      <c r="D467" s="801" t="s">
        <v>284</v>
      </c>
      <c r="E467" s="801" t="s">
        <v>259</v>
      </c>
      <c r="F467" s="801" t="s">
        <v>259</v>
      </c>
      <c r="G467" s="801" t="s">
        <v>2333</v>
      </c>
      <c r="H467" s="801"/>
      <c r="I467" s="801"/>
      <c r="J467" s="801"/>
      <c r="K467" s="804" t="s">
        <v>2449</v>
      </c>
      <c r="L467" s="807"/>
      <c r="M467" s="807"/>
      <c r="N467" s="807"/>
      <c r="O467" s="787">
        <f t="shared" si="151"/>
        <v>0</v>
      </c>
      <c r="P467" s="807"/>
      <c r="Q467" s="807"/>
      <c r="R467" s="807"/>
      <c r="S467" s="807"/>
      <c r="T467" s="807"/>
      <c r="U467" s="807"/>
      <c r="V467" s="788"/>
      <c r="W467" s="807"/>
      <c r="X467" s="789"/>
      <c r="Y467" s="790"/>
    </row>
    <row r="468" spans="1:25" ht="22.5" customHeight="1" thickTop="1" thickBot="1" x14ac:dyDescent="0.3">
      <c r="A468" s="800">
        <v>1</v>
      </c>
      <c r="B468" s="801" t="s">
        <v>252</v>
      </c>
      <c r="C468" s="801" t="s">
        <v>258</v>
      </c>
      <c r="D468" s="801" t="s">
        <v>284</v>
      </c>
      <c r="E468" s="801" t="s">
        <v>259</v>
      </c>
      <c r="F468" s="801" t="s">
        <v>259</v>
      </c>
      <c r="G468" s="801" t="s">
        <v>2335</v>
      </c>
      <c r="H468" s="801"/>
      <c r="I468" s="801"/>
      <c r="J468" s="801"/>
      <c r="K468" s="804" t="s">
        <v>2450</v>
      </c>
      <c r="L468" s="807"/>
      <c r="M468" s="807"/>
      <c r="N468" s="807"/>
      <c r="O468" s="787">
        <f t="shared" si="151"/>
        <v>0</v>
      </c>
      <c r="P468" s="807"/>
      <c r="Q468" s="807"/>
      <c r="R468" s="807"/>
      <c r="S468" s="807"/>
      <c r="T468" s="807"/>
      <c r="U468" s="807"/>
      <c r="V468" s="788"/>
      <c r="W468" s="807"/>
      <c r="X468" s="789"/>
      <c r="Y468" s="790"/>
    </row>
    <row r="469" spans="1:25" ht="22.5" customHeight="1" thickTop="1" thickBot="1" x14ac:dyDescent="0.3">
      <c r="A469" s="800">
        <v>1</v>
      </c>
      <c r="B469" s="801" t="s">
        <v>252</v>
      </c>
      <c r="C469" s="801" t="s">
        <v>258</v>
      </c>
      <c r="D469" s="801" t="s">
        <v>284</v>
      </c>
      <c r="E469" s="801" t="s">
        <v>259</v>
      </c>
      <c r="F469" s="801" t="s">
        <v>259</v>
      </c>
      <c r="G469" s="801" t="s">
        <v>2416</v>
      </c>
      <c r="H469" s="801"/>
      <c r="I469" s="801"/>
      <c r="J469" s="801"/>
      <c r="K469" s="804" t="s">
        <v>2451</v>
      </c>
      <c r="L469" s="807"/>
      <c r="M469" s="807"/>
      <c r="N469" s="807"/>
      <c r="O469" s="787">
        <f t="shared" si="151"/>
        <v>0</v>
      </c>
      <c r="P469" s="807"/>
      <c r="Q469" s="807"/>
      <c r="R469" s="807"/>
      <c r="S469" s="807"/>
      <c r="T469" s="807"/>
      <c r="U469" s="807"/>
      <c r="V469" s="788"/>
      <c r="W469" s="807"/>
      <c r="X469" s="789"/>
      <c r="Y469" s="790"/>
    </row>
    <row r="470" spans="1:25" ht="22.5" customHeight="1" thickTop="1" thickBot="1" x14ac:dyDescent="0.3">
      <c r="A470" s="800">
        <v>1</v>
      </c>
      <c r="B470" s="801" t="s">
        <v>252</v>
      </c>
      <c r="C470" s="801" t="s">
        <v>258</v>
      </c>
      <c r="D470" s="801" t="s">
        <v>284</v>
      </c>
      <c r="E470" s="801" t="s">
        <v>259</v>
      </c>
      <c r="F470" s="801" t="s">
        <v>269</v>
      </c>
      <c r="G470" s="801"/>
      <c r="H470" s="801"/>
      <c r="I470" s="801"/>
      <c r="J470" s="801"/>
      <c r="K470" s="804" t="s">
        <v>2452</v>
      </c>
      <c r="L470" s="807">
        <f>SUM(L471:L501)</f>
        <v>0</v>
      </c>
      <c r="M470" s="807">
        <f t="shared" ref="M470:U470" si="152">SUM(M471:M501)</f>
        <v>0</v>
      </c>
      <c r="N470" s="807">
        <f t="shared" si="152"/>
        <v>0</v>
      </c>
      <c r="O470" s="807">
        <f t="shared" si="152"/>
        <v>0</v>
      </c>
      <c r="P470" s="807">
        <f t="shared" si="152"/>
        <v>0</v>
      </c>
      <c r="Q470" s="807">
        <f t="shared" si="152"/>
        <v>0</v>
      </c>
      <c r="R470" s="807">
        <f t="shared" si="152"/>
        <v>0</v>
      </c>
      <c r="S470" s="807">
        <f t="shared" si="152"/>
        <v>0</v>
      </c>
      <c r="T470" s="807">
        <f t="shared" si="152"/>
        <v>0</v>
      </c>
      <c r="U470" s="807">
        <f t="shared" si="152"/>
        <v>0</v>
      </c>
      <c r="V470" s="788"/>
      <c r="W470" s="807"/>
      <c r="X470" s="789"/>
      <c r="Y470" s="790"/>
    </row>
    <row r="471" spans="1:25" ht="22.5" customHeight="1" thickTop="1" thickBot="1" x14ac:dyDescent="0.3">
      <c r="A471" s="800">
        <v>1</v>
      </c>
      <c r="B471" s="801" t="s">
        <v>252</v>
      </c>
      <c r="C471" s="801" t="s">
        <v>258</v>
      </c>
      <c r="D471" s="801" t="s">
        <v>284</v>
      </c>
      <c r="E471" s="801" t="s">
        <v>259</v>
      </c>
      <c r="F471" s="801" t="s">
        <v>269</v>
      </c>
      <c r="G471" s="801" t="s">
        <v>255</v>
      </c>
      <c r="H471" s="801"/>
      <c r="I471" s="801"/>
      <c r="J471" s="801"/>
      <c r="K471" s="804" t="s">
        <v>2453</v>
      </c>
      <c r="L471" s="807"/>
      <c r="M471" s="807"/>
      <c r="N471" s="807"/>
      <c r="O471" s="787">
        <f t="shared" ref="O471:O501" si="153">+L471+M471-N471</f>
        <v>0</v>
      </c>
      <c r="P471" s="807"/>
      <c r="Q471" s="807"/>
      <c r="R471" s="807"/>
      <c r="S471" s="807"/>
      <c r="T471" s="807"/>
      <c r="U471" s="807"/>
      <c r="V471" s="788"/>
      <c r="W471" s="807"/>
      <c r="X471" s="789"/>
      <c r="Y471" s="790"/>
    </row>
    <row r="472" spans="1:25" ht="22.5" customHeight="1" thickTop="1" thickBot="1" x14ac:dyDescent="0.3">
      <c r="A472" s="800">
        <v>1</v>
      </c>
      <c r="B472" s="801" t="s">
        <v>252</v>
      </c>
      <c r="C472" s="801" t="s">
        <v>258</v>
      </c>
      <c r="D472" s="801" t="s">
        <v>284</v>
      </c>
      <c r="E472" s="801" t="s">
        <v>259</v>
      </c>
      <c r="F472" s="801" t="s">
        <v>269</v>
      </c>
      <c r="G472" s="801" t="s">
        <v>259</v>
      </c>
      <c r="H472" s="801"/>
      <c r="I472" s="801"/>
      <c r="J472" s="801"/>
      <c r="K472" s="804" t="s">
        <v>2454</v>
      </c>
      <c r="L472" s="807"/>
      <c r="M472" s="807"/>
      <c r="N472" s="807"/>
      <c r="O472" s="787">
        <f t="shared" si="153"/>
        <v>0</v>
      </c>
      <c r="P472" s="807"/>
      <c r="Q472" s="807"/>
      <c r="R472" s="807"/>
      <c r="S472" s="807"/>
      <c r="T472" s="807"/>
      <c r="U472" s="807"/>
      <c r="V472" s="788"/>
      <c r="W472" s="807"/>
      <c r="X472" s="789"/>
      <c r="Y472" s="790"/>
    </row>
    <row r="473" spans="1:25" ht="22.5" customHeight="1" thickTop="1" thickBot="1" x14ac:dyDescent="0.3">
      <c r="A473" s="800">
        <v>1</v>
      </c>
      <c r="B473" s="801" t="s">
        <v>252</v>
      </c>
      <c r="C473" s="801" t="s">
        <v>258</v>
      </c>
      <c r="D473" s="801" t="s">
        <v>284</v>
      </c>
      <c r="E473" s="801" t="s">
        <v>259</v>
      </c>
      <c r="F473" s="801" t="s">
        <v>269</v>
      </c>
      <c r="G473" s="801" t="s">
        <v>269</v>
      </c>
      <c r="H473" s="801"/>
      <c r="I473" s="801"/>
      <c r="J473" s="801"/>
      <c r="K473" s="804" t="s">
        <v>2455</v>
      </c>
      <c r="L473" s="807"/>
      <c r="M473" s="807"/>
      <c r="N473" s="807"/>
      <c r="O473" s="787">
        <f t="shared" si="153"/>
        <v>0</v>
      </c>
      <c r="P473" s="807"/>
      <c r="Q473" s="807"/>
      <c r="R473" s="807"/>
      <c r="S473" s="807"/>
      <c r="T473" s="807"/>
      <c r="U473" s="807"/>
      <c r="V473" s="788"/>
      <c r="W473" s="807"/>
      <c r="X473" s="789"/>
      <c r="Y473" s="790"/>
    </row>
    <row r="474" spans="1:25" ht="22.5" customHeight="1" thickTop="1" thickBot="1" x14ac:dyDescent="0.3">
      <c r="A474" s="800">
        <v>1</v>
      </c>
      <c r="B474" s="801" t="s">
        <v>252</v>
      </c>
      <c r="C474" s="801" t="s">
        <v>258</v>
      </c>
      <c r="D474" s="801" t="s">
        <v>284</v>
      </c>
      <c r="E474" s="801" t="s">
        <v>259</v>
      </c>
      <c r="F474" s="801" t="s">
        <v>269</v>
      </c>
      <c r="G474" s="801" t="s">
        <v>272</v>
      </c>
      <c r="H474" s="801"/>
      <c r="I474" s="801"/>
      <c r="J474" s="801"/>
      <c r="K474" s="804" t="s">
        <v>2456</v>
      </c>
      <c r="L474" s="807"/>
      <c r="M474" s="807"/>
      <c r="N474" s="807"/>
      <c r="O474" s="787">
        <f t="shared" si="153"/>
        <v>0</v>
      </c>
      <c r="P474" s="807"/>
      <c r="Q474" s="807"/>
      <c r="R474" s="807"/>
      <c r="S474" s="807"/>
      <c r="T474" s="807"/>
      <c r="U474" s="807"/>
      <c r="V474" s="788"/>
      <c r="W474" s="807"/>
      <c r="X474" s="789"/>
      <c r="Y474" s="790"/>
    </row>
    <row r="475" spans="1:25" ht="22.5" customHeight="1" thickTop="1" thickBot="1" x14ac:dyDescent="0.3">
      <c r="A475" s="800">
        <v>1</v>
      </c>
      <c r="B475" s="801" t="s">
        <v>252</v>
      </c>
      <c r="C475" s="801" t="s">
        <v>258</v>
      </c>
      <c r="D475" s="801" t="s">
        <v>284</v>
      </c>
      <c r="E475" s="801" t="s">
        <v>259</v>
      </c>
      <c r="F475" s="801" t="s">
        <v>269</v>
      </c>
      <c r="G475" s="801" t="s">
        <v>262</v>
      </c>
      <c r="H475" s="801"/>
      <c r="I475" s="801"/>
      <c r="J475" s="801"/>
      <c r="K475" s="804" t="s">
        <v>2457</v>
      </c>
      <c r="L475" s="807"/>
      <c r="M475" s="807"/>
      <c r="N475" s="807"/>
      <c r="O475" s="787">
        <f t="shared" si="153"/>
        <v>0</v>
      </c>
      <c r="P475" s="807"/>
      <c r="Q475" s="807"/>
      <c r="R475" s="807"/>
      <c r="S475" s="807"/>
      <c r="T475" s="807"/>
      <c r="U475" s="807"/>
      <c r="V475" s="788"/>
      <c r="W475" s="807"/>
      <c r="X475" s="789"/>
      <c r="Y475" s="790"/>
    </row>
    <row r="476" spans="1:25" ht="22.5" customHeight="1" thickTop="1" thickBot="1" x14ac:dyDescent="0.3">
      <c r="A476" s="800">
        <v>1</v>
      </c>
      <c r="B476" s="801" t="s">
        <v>252</v>
      </c>
      <c r="C476" s="801" t="s">
        <v>258</v>
      </c>
      <c r="D476" s="801" t="s">
        <v>284</v>
      </c>
      <c r="E476" s="801" t="s">
        <v>259</v>
      </c>
      <c r="F476" s="801" t="s">
        <v>269</v>
      </c>
      <c r="G476" s="801" t="s">
        <v>280</v>
      </c>
      <c r="H476" s="801"/>
      <c r="I476" s="801"/>
      <c r="J476" s="801"/>
      <c r="K476" s="804" t="s">
        <v>2458</v>
      </c>
      <c r="L476" s="807"/>
      <c r="M476" s="807"/>
      <c r="N476" s="807"/>
      <c r="O476" s="787">
        <f t="shared" si="153"/>
        <v>0</v>
      </c>
      <c r="P476" s="807"/>
      <c r="Q476" s="807"/>
      <c r="R476" s="807"/>
      <c r="S476" s="807"/>
      <c r="T476" s="807"/>
      <c r="U476" s="807"/>
      <c r="V476" s="788"/>
      <c r="W476" s="807"/>
      <c r="X476" s="789"/>
      <c r="Y476" s="790"/>
    </row>
    <row r="477" spans="1:25" ht="22.5" customHeight="1" thickTop="1" thickBot="1" x14ac:dyDescent="0.3">
      <c r="A477" s="800">
        <v>1</v>
      </c>
      <c r="B477" s="801" t="s">
        <v>252</v>
      </c>
      <c r="C477" s="801" t="s">
        <v>258</v>
      </c>
      <c r="D477" s="801" t="s">
        <v>284</v>
      </c>
      <c r="E477" s="801" t="s">
        <v>259</v>
      </c>
      <c r="F477" s="801" t="s">
        <v>269</v>
      </c>
      <c r="G477" s="801" t="s">
        <v>281</v>
      </c>
      <c r="H477" s="801"/>
      <c r="I477" s="801"/>
      <c r="J477" s="801"/>
      <c r="K477" s="804" t="s">
        <v>2459</v>
      </c>
      <c r="L477" s="807"/>
      <c r="M477" s="807"/>
      <c r="N477" s="807"/>
      <c r="O477" s="787">
        <f t="shared" si="153"/>
        <v>0</v>
      </c>
      <c r="P477" s="807"/>
      <c r="Q477" s="807"/>
      <c r="R477" s="807"/>
      <c r="S477" s="807"/>
      <c r="T477" s="807"/>
      <c r="U477" s="807"/>
      <c r="V477" s="788"/>
      <c r="W477" s="807"/>
      <c r="X477" s="789"/>
      <c r="Y477" s="790"/>
    </row>
    <row r="478" spans="1:25" ht="22.5" customHeight="1" thickTop="1" thickBot="1" x14ac:dyDescent="0.3">
      <c r="A478" s="800">
        <v>1</v>
      </c>
      <c r="B478" s="801" t="s">
        <v>252</v>
      </c>
      <c r="C478" s="801" t="s">
        <v>258</v>
      </c>
      <c r="D478" s="801" t="s">
        <v>284</v>
      </c>
      <c r="E478" s="801" t="s">
        <v>259</v>
      </c>
      <c r="F478" s="801" t="s">
        <v>269</v>
      </c>
      <c r="G478" s="801" t="s">
        <v>282</v>
      </c>
      <c r="H478" s="801"/>
      <c r="I478" s="801"/>
      <c r="J478" s="801"/>
      <c r="K478" s="804" t="s">
        <v>2460</v>
      </c>
      <c r="L478" s="807"/>
      <c r="M478" s="807"/>
      <c r="N478" s="807"/>
      <c r="O478" s="787">
        <f t="shared" si="153"/>
        <v>0</v>
      </c>
      <c r="P478" s="807"/>
      <c r="Q478" s="807"/>
      <c r="R478" s="807"/>
      <c r="S478" s="807"/>
      <c r="T478" s="807"/>
      <c r="U478" s="807"/>
      <c r="V478" s="788"/>
      <c r="W478" s="807"/>
      <c r="X478" s="789"/>
      <c r="Y478" s="790"/>
    </row>
    <row r="479" spans="1:25" ht="22.5" customHeight="1" thickTop="1" thickBot="1" x14ac:dyDescent="0.3">
      <c r="A479" s="800">
        <v>1</v>
      </c>
      <c r="B479" s="801" t="s">
        <v>252</v>
      </c>
      <c r="C479" s="801" t="s">
        <v>258</v>
      </c>
      <c r="D479" s="801" t="s">
        <v>284</v>
      </c>
      <c r="E479" s="801" t="s">
        <v>259</v>
      </c>
      <c r="F479" s="801" t="s">
        <v>269</v>
      </c>
      <c r="G479" s="801" t="s">
        <v>283</v>
      </c>
      <c r="H479" s="801"/>
      <c r="I479" s="801"/>
      <c r="J479" s="801"/>
      <c r="K479" s="804" t="s">
        <v>2461</v>
      </c>
      <c r="L479" s="807"/>
      <c r="M479" s="807"/>
      <c r="N479" s="807"/>
      <c r="O479" s="787">
        <f t="shared" si="153"/>
        <v>0</v>
      </c>
      <c r="P479" s="807"/>
      <c r="Q479" s="807"/>
      <c r="R479" s="807"/>
      <c r="S479" s="807"/>
      <c r="T479" s="807"/>
      <c r="U479" s="807"/>
      <c r="V479" s="788"/>
      <c r="W479" s="807"/>
      <c r="X479" s="789"/>
      <c r="Y479" s="790"/>
    </row>
    <row r="480" spans="1:25" ht="22.5" customHeight="1" thickTop="1" thickBot="1" x14ac:dyDescent="0.3">
      <c r="A480" s="800">
        <v>1</v>
      </c>
      <c r="B480" s="801" t="s">
        <v>252</v>
      </c>
      <c r="C480" s="801" t="s">
        <v>258</v>
      </c>
      <c r="D480" s="801" t="s">
        <v>284</v>
      </c>
      <c r="E480" s="801" t="s">
        <v>259</v>
      </c>
      <c r="F480" s="801" t="s">
        <v>269</v>
      </c>
      <c r="G480" s="801" t="s">
        <v>284</v>
      </c>
      <c r="H480" s="801"/>
      <c r="I480" s="801"/>
      <c r="J480" s="801"/>
      <c r="K480" s="804" t="s">
        <v>2462</v>
      </c>
      <c r="L480" s="807"/>
      <c r="M480" s="807"/>
      <c r="N480" s="807"/>
      <c r="O480" s="787">
        <f t="shared" si="153"/>
        <v>0</v>
      </c>
      <c r="P480" s="807"/>
      <c r="Q480" s="807"/>
      <c r="R480" s="807"/>
      <c r="S480" s="807"/>
      <c r="T480" s="807"/>
      <c r="U480" s="807"/>
      <c r="V480" s="788"/>
      <c r="W480" s="807"/>
      <c r="X480" s="789"/>
      <c r="Y480" s="790"/>
    </row>
    <row r="481" spans="1:25" ht="22.5" customHeight="1" thickTop="1" thickBot="1" x14ac:dyDescent="0.3">
      <c r="A481" s="800">
        <v>1</v>
      </c>
      <c r="B481" s="801" t="s">
        <v>252</v>
      </c>
      <c r="C481" s="801" t="s">
        <v>258</v>
      </c>
      <c r="D481" s="801" t="s">
        <v>284</v>
      </c>
      <c r="E481" s="801" t="s">
        <v>259</v>
      </c>
      <c r="F481" s="801" t="s">
        <v>269</v>
      </c>
      <c r="G481" s="801" t="s">
        <v>301</v>
      </c>
      <c r="H481" s="801"/>
      <c r="I481" s="801"/>
      <c r="J481" s="801"/>
      <c r="K481" s="804" t="s">
        <v>2463</v>
      </c>
      <c r="L481" s="807"/>
      <c r="M481" s="807"/>
      <c r="N481" s="807"/>
      <c r="O481" s="787">
        <f t="shared" si="153"/>
        <v>0</v>
      </c>
      <c r="P481" s="807"/>
      <c r="Q481" s="807"/>
      <c r="R481" s="807"/>
      <c r="S481" s="807"/>
      <c r="T481" s="807"/>
      <c r="U481" s="807"/>
      <c r="V481" s="788"/>
      <c r="W481" s="807"/>
      <c r="X481" s="789"/>
      <c r="Y481" s="790"/>
    </row>
    <row r="482" spans="1:25" ht="22.5" customHeight="1" thickTop="1" thickBot="1" x14ac:dyDescent="0.3">
      <c r="A482" s="800">
        <v>1</v>
      </c>
      <c r="B482" s="801" t="s">
        <v>252</v>
      </c>
      <c r="C482" s="801" t="s">
        <v>258</v>
      </c>
      <c r="D482" s="801" t="s">
        <v>284</v>
      </c>
      <c r="E482" s="801" t="s">
        <v>259</v>
      </c>
      <c r="F482" s="801" t="s">
        <v>269</v>
      </c>
      <c r="G482" s="801" t="s">
        <v>302</v>
      </c>
      <c r="H482" s="801"/>
      <c r="I482" s="801"/>
      <c r="J482" s="801"/>
      <c r="K482" s="804" t="s">
        <v>2464</v>
      </c>
      <c r="L482" s="807"/>
      <c r="M482" s="807"/>
      <c r="N482" s="807"/>
      <c r="O482" s="787">
        <f t="shared" si="153"/>
        <v>0</v>
      </c>
      <c r="P482" s="807"/>
      <c r="Q482" s="807"/>
      <c r="R482" s="807"/>
      <c r="S482" s="807"/>
      <c r="T482" s="807"/>
      <c r="U482" s="807"/>
      <c r="V482" s="788"/>
      <c r="W482" s="807"/>
      <c r="X482" s="789"/>
      <c r="Y482" s="790"/>
    </row>
    <row r="483" spans="1:25" ht="22.5" customHeight="1" thickTop="1" thickBot="1" x14ac:dyDescent="0.3">
      <c r="A483" s="800">
        <v>1</v>
      </c>
      <c r="B483" s="801" t="s">
        <v>252</v>
      </c>
      <c r="C483" s="801" t="s">
        <v>258</v>
      </c>
      <c r="D483" s="801" t="s">
        <v>284</v>
      </c>
      <c r="E483" s="801" t="s">
        <v>259</v>
      </c>
      <c r="F483" s="801" t="s">
        <v>269</v>
      </c>
      <c r="G483" s="801" t="s">
        <v>273</v>
      </c>
      <c r="H483" s="801"/>
      <c r="I483" s="801"/>
      <c r="J483" s="801"/>
      <c r="K483" s="804" t="s">
        <v>2465</v>
      </c>
      <c r="L483" s="807"/>
      <c r="M483" s="807"/>
      <c r="N483" s="807"/>
      <c r="O483" s="787">
        <f t="shared" si="153"/>
        <v>0</v>
      </c>
      <c r="P483" s="807"/>
      <c r="Q483" s="807"/>
      <c r="R483" s="807"/>
      <c r="S483" s="807"/>
      <c r="T483" s="807"/>
      <c r="U483" s="807"/>
      <c r="V483" s="788"/>
      <c r="W483" s="807"/>
      <c r="X483" s="789"/>
      <c r="Y483" s="790"/>
    </row>
    <row r="484" spans="1:25" ht="22.5" customHeight="1" thickTop="1" thickBot="1" x14ac:dyDescent="0.3">
      <c r="A484" s="800">
        <v>1</v>
      </c>
      <c r="B484" s="801" t="s">
        <v>252</v>
      </c>
      <c r="C484" s="801" t="s">
        <v>258</v>
      </c>
      <c r="D484" s="801" t="s">
        <v>284</v>
      </c>
      <c r="E484" s="801" t="s">
        <v>259</v>
      </c>
      <c r="F484" s="801" t="s">
        <v>269</v>
      </c>
      <c r="G484" s="801" t="s">
        <v>286</v>
      </c>
      <c r="H484" s="801"/>
      <c r="I484" s="801"/>
      <c r="J484" s="801"/>
      <c r="K484" s="804" t="s">
        <v>2466</v>
      </c>
      <c r="L484" s="807"/>
      <c r="M484" s="807"/>
      <c r="N484" s="807"/>
      <c r="O484" s="787">
        <f t="shared" si="153"/>
        <v>0</v>
      </c>
      <c r="P484" s="807"/>
      <c r="Q484" s="807"/>
      <c r="R484" s="807"/>
      <c r="S484" s="807"/>
      <c r="T484" s="807"/>
      <c r="U484" s="807"/>
      <c r="V484" s="788"/>
      <c r="W484" s="807"/>
      <c r="X484" s="789"/>
      <c r="Y484" s="790"/>
    </row>
    <row r="485" spans="1:25" ht="22.5" customHeight="1" thickTop="1" thickBot="1" x14ac:dyDescent="0.3">
      <c r="A485" s="800">
        <v>1</v>
      </c>
      <c r="B485" s="801" t="s">
        <v>252</v>
      </c>
      <c r="C485" s="801" t="s">
        <v>258</v>
      </c>
      <c r="D485" s="801" t="s">
        <v>284</v>
      </c>
      <c r="E485" s="801" t="s">
        <v>259</v>
      </c>
      <c r="F485" s="801" t="s">
        <v>269</v>
      </c>
      <c r="G485" s="801" t="s">
        <v>2306</v>
      </c>
      <c r="H485" s="801"/>
      <c r="I485" s="801"/>
      <c r="J485" s="801"/>
      <c r="K485" s="804" t="s">
        <v>2467</v>
      </c>
      <c r="L485" s="807"/>
      <c r="M485" s="807"/>
      <c r="N485" s="807"/>
      <c r="O485" s="787">
        <f t="shared" si="153"/>
        <v>0</v>
      </c>
      <c r="P485" s="807"/>
      <c r="Q485" s="807"/>
      <c r="R485" s="807"/>
      <c r="S485" s="807"/>
      <c r="T485" s="807"/>
      <c r="U485" s="807"/>
      <c r="V485" s="788"/>
      <c r="W485" s="807"/>
      <c r="X485" s="789"/>
      <c r="Y485" s="790"/>
    </row>
    <row r="486" spans="1:25" ht="22.5" customHeight="1" thickTop="1" thickBot="1" x14ac:dyDescent="0.3">
      <c r="A486" s="800">
        <v>1</v>
      </c>
      <c r="B486" s="801" t="s">
        <v>252</v>
      </c>
      <c r="C486" s="801" t="s">
        <v>258</v>
      </c>
      <c r="D486" s="801" t="s">
        <v>284</v>
      </c>
      <c r="E486" s="801" t="s">
        <v>259</v>
      </c>
      <c r="F486" s="801" t="s">
        <v>269</v>
      </c>
      <c r="G486" s="801" t="s">
        <v>2308</v>
      </c>
      <c r="H486" s="801"/>
      <c r="I486" s="801"/>
      <c r="J486" s="801"/>
      <c r="K486" s="804" t="s">
        <v>2468</v>
      </c>
      <c r="L486" s="807"/>
      <c r="M486" s="807"/>
      <c r="N486" s="807"/>
      <c r="O486" s="787">
        <f t="shared" si="153"/>
        <v>0</v>
      </c>
      <c r="P486" s="807"/>
      <c r="Q486" s="807"/>
      <c r="R486" s="807"/>
      <c r="S486" s="807"/>
      <c r="T486" s="807"/>
      <c r="U486" s="807"/>
      <c r="V486" s="788"/>
      <c r="W486" s="807"/>
      <c r="X486" s="789"/>
      <c r="Y486" s="790"/>
    </row>
    <row r="487" spans="1:25" ht="22.5" customHeight="1" thickTop="1" thickBot="1" x14ac:dyDescent="0.3">
      <c r="A487" s="800">
        <v>1</v>
      </c>
      <c r="B487" s="801" t="s">
        <v>252</v>
      </c>
      <c r="C487" s="801" t="s">
        <v>258</v>
      </c>
      <c r="D487" s="801" t="s">
        <v>284</v>
      </c>
      <c r="E487" s="801" t="s">
        <v>259</v>
      </c>
      <c r="F487" s="801" t="s">
        <v>269</v>
      </c>
      <c r="G487" s="801" t="s">
        <v>2310</v>
      </c>
      <c r="H487" s="801"/>
      <c r="I487" s="801"/>
      <c r="J487" s="801"/>
      <c r="K487" s="804" t="s">
        <v>2469</v>
      </c>
      <c r="L487" s="807"/>
      <c r="M487" s="807"/>
      <c r="N487" s="807"/>
      <c r="O487" s="787">
        <f t="shared" si="153"/>
        <v>0</v>
      </c>
      <c r="P487" s="807"/>
      <c r="Q487" s="807"/>
      <c r="R487" s="807"/>
      <c r="S487" s="807"/>
      <c r="T487" s="807"/>
      <c r="U487" s="807"/>
      <c r="V487" s="788"/>
      <c r="W487" s="807"/>
      <c r="X487" s="789"/>
      <c r="Y487" s="790"/>
    </row>
    <row r="488" spans="1:25" ht="22.5" customHeight="1" thickTop="1" thickBot="1" x14ac:dyDescent="0.3">
      <c r="A488" s="800">
        <v>1</v>
      </c>
      <c r="B488" s="801" t="s">
        <v>252</v>
      </c>
      <c r="C488" s="801" t="s">
        <v>258</v>
      </c>
      <c r="D488" s="801" t="s">
        <v>284</v>
      </c>
      <c r="E488" s="801" t="s">
        <v>259</v>
      </c>
      <c r="F488" s="801" t="s">
        <v>269</v>
      </c>
      <c r="G488" s="801" t="s">
        <v>2312</v>
      </c>
      <c r="H488" s="801"/>
      <c r="I488" s="801"/>
      <c r="J488" s="801"/>
      <c r="K488" s="804" t="s">
        <v>2470</v>
      </c>
      <c r="L488" s="807"/>
      <c r="M488" s="807"/>
      <c r="N488" s="807"/>
      <c r="O488" s="787">
        <f t="shared" si="153"/>
        <v>0</v>
      </c>
      <c r="P488" s="807"/>
      <c r="Q488" s="807"/>
      <c r="R488" s="807"/>
      <c r="S488" s="807"/>
      <c r="T488" s="807"/>
      <c r="U488" s="807"/>
      <c r="V488" s="788"/>
      <c r="W488" s="807"/>
      <c r="X488" s="789"/>
      <c r="Y488" s="790"/>
    </row>
    <row r="489" spans="1:25" ht="22.5" customHeight="1" thickTop="1" thickBot="1" x14ac:dyDescent="0.3">
      <c r="A489" s="800">
        <v>1</v>
      </c>
      <c r="B489" s="801" t="s">
        <v>252</v>
      </c>
      <c r="C489" s="801" t="s">
        <v>258</v>
      </c>
      <c r="D489" s="801" t="s">
        <v>284</v>
      </c>
      <c r="E489" s="801" t="s">
        <v>259</v>
      </c>
      <c r="F489" s="801" t="s">
        <v>269</v>
      </c>
      <c r="G489" s="801" t="s">
        <v>2314</v>
      </c>
      <c r="H489" s="801"/>
      <c r="I489" s="801"/>
      <c r="J489" s="801"/>
      <c r="K489" s="804" t="s">
        <v>2471</v>
      </c>
      <c r="L489" s="807"/>
      <c r="M489" s="807"/>
      <c r="N489" s="807"/>
      <c r="O489" s="787">
        <f t="shared" si="153"/>
        <v>0</v>
      </c>
      <c r="P489" s="807"/>
      <c r="Q489" s="807"/>
      <c r="R489" s="807"/>
      <c r="S489" s="807"/>
      <c r="T489" s="807"/>
      <c r="U489" s="807"/>
      <c r="V489" s="788"/>
      <c r="W489" s="807"/>
      <c r="X489" s="789"/>
      <c r="Y489" s="790"/>
    </row>
    <row r="490" spans="1:25" ht="22.5" customHeight="1" thickTop="1" thickBot="1" x14ac:dyDescent="0.3">
      <c r="A490" s="800">
        <v>1</v>
      </c>
      <c r="B490" s="801" t="s">
        <v>252</v>
      </c>
      <c r="C490" s="801" t="s">
        <v>258</v>
      </c>
      <c r="D490" s="801" t="s">
        <v>284</v>
      </c>
      <c r="E490" s="801" t="s">
        <v>259</v>
      </c>
      <c r="F490" s="801" t="s">
        <v>269</v>
      </c>
      <c r="G490" s="801" t="s">
        <v>2316</v>
      </c>
      <c r="H490" s="801"/>
      <c r="I490" s="801"/>
      <c r="J490" s="801"/>
      <c r="K490" s="804" t="s">
        <v>2472</v>
      </c>
      <c r="L490" s="807"/>
      <c r="M490" s="807"/>
      <c r="N490" s="807"/>
      <c r="O490" s="787">
        <f t="shared" si="153"/>
        <v>0</v>
      </c>
      <c r="P490" s="807"/>
      <c r="Q490" s="807"/>
      <c r="R490" s="807"/>
      <c r="S490" s="807"/>
      <c r="T490" s="807"/>
      <c r="U490" s="807"/>
      <c r="V490" s="788"/>
      <c r="W490" s="807"/>
      <c r="X490" s="789"/>
      <c r="Y490" s="790"/>
    </row>
    <row r="491" spans="1:25" ht="22.5" customHeight="1" thickTop="1" thickBot="1" x14ac:dyDescent="0.3">
      <c r="A491" s="800">
        <v>1</v>
      </c>
      <c r="B491" s="801" t="s">
        <v>252</v>
      </c>
      <c r="C491" s="801" t="s">
        <v>258</v>
      </c>
      <c r="D491" s="801" t="s">
        <v>284</v>
      </c>
      <c r="E491" s="801" t="s">
        <v>259</v>
      </c>
      <c r="F491" s="801" t="s">
        <v>269</v>
      </c>
      <c r="G491" s="801" t="s">
        <v>2318</v>
      </c>
      <c r="H491" s="801"/>
      <c r="I491" s="801"/>
      <c r="J491" s="801"/>
      <c r="K491" s="804" t="s">
        <v>2473</v>
      </c>
      <c r="L491" s="807"/>
      <c r="M491" s="807"/>
      <c r="N491" s="807"/>
      <c r="O491" s="787">
        <f t="shared" si="153"/>
        <v>0</v>
      </c>
      <c r="P491" s="807"/>
      <c r="Q491" s="807"/>
      <c r="R491" s="807"/>
      <c r="S491" s="807"/>
      <c r="T491" s="807"/>
      <c r="U491" s="807"/>
      <c r="V491" s="788"/>
      <c r="W491" s="807"/>
      <c r="X491" s="789"/>
      <c r="Y491" s="790"/>
    </row>
    <row r="492" spans="1:25" ht="22.5" customHeight="1" thickTop="1" thickBot="1" x14ac:dyDescent="0.3">
      <c r="A492" s="800">
        <v>1</v>
      </c>
      <c r="B492" s="801" t="s">
        <v>252</v>
      </c>
      <c r="C492" s="801" t="s">
        <v>258</v>
      </c>
      <c r="D492" s="801" t="s">
        <v>284</v>
      </c>
      <c r="E492" s="801" t="s">
        <v>259</v>
      </c>
      <c r="F492" s="801" t="s">
        <v>269</v>
      </c>
      <c r="G492" s="801" t="s">
        <v>2124</v>
      </c>
      <c r="H492" s="801"/>
      <c r="I492" s="801"/>
      <c r="J492" s="801"/>
      <c r="K492" s="804" t="s">
        <v>2474</v>
      </c>
      <c r="L492" s="807"/>
      <c r="M492" s="807"/>
      <c r="N492" s="807"/>
      <c r="O492" s="787">
        <f t="shared" si="153"/>
        <v>0</v>
      </c>
      <c r="P492" s="807"/>
      <c r="Q492" s="807"/>
      <c r="R492" s="807"/>
      <c r="S492" s="807"/>
      <c r="T492" s="807"/>
      <c r="U492" s="807"/>
      <c r="V492" s="788"/>
      <c r="W492" s="807"/>
      <c r="X492" s="789"/>
      <c r="Y492" s="790"/>
    </row>
    <row r="493" spans="1:25" ht="22.5" customHeight="1" thickTop="1" thickBot="1" x14ac:dyDescent="0.3">
      <c r="A493" s="800">
        <v>1</v>
      </c>
      <c r="B493" s="801" t="s">
        <v>252</v>
      </c>
      <c r="C493" s="801" t="s">
        <v>258</v>
      </c>
      <c r="D493" s="801" t="s">
        <v>284</v>
      </c>
      <c r="E493" s="801" t="s">
        <v>259</v>
      </c>
      <c r="F493" s="801" t="s">
        <v>269</v>
      </c>
      <c r="G493" s="801" t="s">
        <v>2321</v>
      </c>
      <c r="H493" s="801"/>
      <c r="I493" s="801"/>
      <c r="J493" s="801"/>
      <c r="K493" s="804" t="s">
        <v>2475</v>
      </c>
      <c r="L493" s="807"/>
      <c r="M493" s="807"/>
      <c r="N493" s="807"/>
      <c r="O493" s="787">
        <f t="shared" si="153"/>
        <v>0</v>
      </c>
      <c r="P493" s="807"/>
      <c r="Q493" s="807"/>
      <c r="R493" s="807"/>
      <c r="S493" s="807"/>
      <c r="T493" s="807"/>
      <c r="U493" s="807"/>
      <c r="V493" s="788"/>
      <c r="W493" s="807"/>
      <c r="X493" s="789"/>
      <c r="Y493" s="790"/>
    </row>
    <row r="494" spans="1:25" ht="22.5" customHeight="1" thickTop="1" thickBot="1" x14ac:dyDescent="0.3">
      <c r="A494" s="800">
        <v>1</v>
      </c>
      <c r="B494" s="801" t="s">
        <v>252</v>
      </c>
      <c r="C494" s="801" t="s">
        <v>258</v>
      </c>
      <c r="D494" s="801" t="s">
        <v>284</v>
      </c>
      <c r="E494" s="801" t="s">
        <v>259</v>
      </c>
      <c r="F494" s="801" t="s">
        <v>269</v>
      </c>
      <c r="G494" s="801" t="s">
        <v>2323</v>
      </c>
      <c r="H494" s="801"/>
      <c r="I494" s="801"/>
      <c r="J494" s="801"/>
      <c r="K494" s="804" t="s">
        <v>2476</v>
      </c>
      <c r="L494" s="807"/>
      <c r="M494" s="807"/>
      <c r="N494" s="807"/>
      <c r="O494" s="787">
        <f t="shared" si="153"/>
        <v>0</v>
      </c>
      <c r="P494" s="807"/>
      <c r="Q494" s="807"/>
      <c r="R494" s="807"/>
      <c r="S494" s="807"/>
      <c r="T494" s="807"/>
      <c r="U494" s="807"/>
      <c r="V494" s="788"/>
      <c r="W494" s="807"/>
      <c r="X494" s="789"/>
      <c r="Y494" s="790"/>
    </row>
    <row r="495" spans="1:25" ht="22.5" customHeight="1" thickTop="1" thickBot="1" x14ac:dyDescent="0.3">
      <c r="A495" s="800">
        <v>1</v>
      </c>
      <c r="B495" s="801" t="s">
        <v>252</v>
      </c>
      <c r="C495" s="801" t="s">
        <v>258</v>
      </c>
      <c r="D495" s="801" t="s">
        <v>284</v>
      </c>
      <c r="E495" s="801" t="s">
        <v>259</v>
      </c>
      <c r="F495" s="801" t="s">
        <v>269</v>
      </c>
      <c r="G495" s="801" t="s">
        <v>2325</v>
      </c>
      <c r="H495" s="801"/>
      <c r="I495" s="801"/>
      <c r="J495" s="801"/>
      <c r="K495" s="804" t="s">
        <v>2477</v>
      </c>
      <c r="L495" s="807"/>
      <c r="M495" s="807"/>
      <c r="N495" s="807"/>
      <c r="O495" s="787">
        <f t="shared" si="153"/>
        <v>0</v>
      </c>
      <c r="P495" s="807"/>
      <c r="Q495" s="807"/>
      <c r="R495" s="807"/>
      <c r="S495" s="807"/>
      <c r="T495" s="807"/>
      <c r="U495" s="807"/>
      <c r="V495" s="788"/>
      <c r="W495" s="807"/>
      <c r="X495" s="789"/>
      <c r="Y495" s="790"/>
    </row>
    <row r="496" spans="1:25" ht="22.5" customHeight="1" thickTop="1" thickBot="1" x14ac:dyDescent="0.3">
      <c r="A496" s="800">
        <v>1</v>
      </c>
      <c r="B496" s="801" t="s">
        <v>252</v>
      </c>
      <c r="C496" s="801" t="s">
        <v>258</v>
      </c>
      <c r="D496" s="801" t="s">
        <v>284</v>
      </c>
      <c r="E496" s="801" t="s">
        <v>259</v>
      </c>
      <c r="F496" s="801" t="s">
        <v>269</v>
      </c>
      <c r="G496" s="801" t="s">
        <v>2327</v>
      </c>
      <c r="H496" s="801"/>
      <c r="I496" s="801"/>
      <c r="J496" s="801"/>
      <c r="K496" s="804" t="s">
        <v>2478</v>
      </c>
      <c r="L496" s="807"/>
      <c r="M496" s="807"/>
      <c r="N496" s="807"/>
      <c r="O496" s="787">
        <f t="shared" si="153"/>
        <v>0</v>
      </c>
      <c r="P496" s="807"/>
      <c r="Q496" s="807"/>
      <c r="R496" s="807"/>
      <c r="S496" s="807"/>
      <c r="T496" s="807"/>
      <c r="U496" s="807"/>
      <c r="V496" s="788"/>
      <c r="W496" s="807"/>
      <c r="X496" s="789"/>
      <c r="Y496" s="790"/>
    </row>
    <row r="497" spans="1:25" ht="22.5" customHeight="1" thickTop="1" thickBot="1" x14ac:dyDescent="0.3">
      <c r="A497" s="800">
        <v>1</v>
      </c>
      <c r="B497" s="801" t="s">
        <v>252</v>
      </c>
      <c r="C497" s="801" t="s">
        <v>258</v>
      </c>
      <c r="D497" s="801" t="s">
        <v>284</v>
      </c>
      <c r="E497" s="801" t="s">
        <v>259</v>
      </c>
      <c r="F497" s="801" t="s">
        <v>269</v>
      </c>
      <c r="G497" s="801" t="s">
        <v>2329</v>
      </c>
      <c r="H497" s="801"/>
      <c r="I497" s="801"/>
      <c r="J497" s="801"/>
      <c r="K497" s="804" t="s">
        <v>2479</v>
      </c>
      <c r="L497" s="807"/>
      <c r="M497" s="807"/>
      <c r="N497" s="807"/>
      <c r="O497" s="787">
        <f t="shared" si="153"/>
        <v>0</v>
      </c>
      <c r="P497" s="807"/>
      <c r="Q497" s="807"/>
      <c r="R497" s="807"/>
      <c r="S497" s="807"/>
      <c r="T497" s="807"/>
      <c r="U497" s="807"/>
      <c r="V497" s="788"/>
      <c r="W497" s="807"/>
      <c r="X497" s="789"/>
      <c r="Y497" s="790"/>
    </row>
    <row r="498" spans="1:25" ht="22.5" customHeight="1" thickTop="1" thickBot="1" x14ac:dyDescent="0.3">
      <c r="A498" s="800">
        <v>1</v>
      </c>
      <c r="B498" s="801" t="s">
        <v>252</v>
      </c>
      <c r="C498" s="801" t="s">
        <v>258</v>
      </c>
      <c r="D498" s="801" t="s">
        <v>284</v>
      </c>
      <c r="E498" s="801" t="s">
        <v>259</v>
      </c>
      <c r="F498" s="801" t="s">
        <v>269</v>
      </c>
      <c r="G498" s="801" t="s">
        <v>2331</v>
      </c>
      <c r="H498" s="801"/>
      <c r="I498" s="801"/>
      <c r="J498" s="801"/>
      <c r="K498" s="804" t="s">
        <v>2480</v>
      </c>
      <c r="L498" s="807"/>
      <c r="M498" s="807"/>
      <c r="N498" s="807"/>
      <c r="O498" s="787">
        <f t="shared" si="153"/>
        <v>0</v>
      </c>
      <c r="P498" s="807"/>
      <c r="Q498" s="807"/>
      <c r="R498" s="807"/>
      <c r="S498" s="807"/>
      <c r="T498" s="807"/>
      <c r="U498" s="807"/>
      <c r="V498" s="788"/>
      <c r="W498" s="807"/>
      <c r="X498" s="789"/>
      <c r="Y498" s="790"/>
    </row>
    <row r="499" spans="1:25" ht="22.5" customHeight="1" thickTop="1" thickBot="1" x14ac:dyDescent="0.3">
      <c r="A499" s="800">
        <v>1</v>
      </c>
      <c r="B499" s="801" t="s">
        <v>252</v>
      </c>
      <c r="C499" s="801" t="s">
        <v>258</v>
      </c>
      <c r="D499" s="801" t="s">
        <v>284</v>
      </c>
      <c r="E499" s="801" t="s">
        <v>259</v>
      </c>
      <c r="F499" s="801" t="s">
        <v>269</v>
      </c>
      <c r="G499" s="801" t="s">
        <v>2333</v>
      </c>
      <c r="H499" s="801"/>
      <c r="I499" s="801"/>
      <c r="J499" s="801"/>
      <c r="K499" s="804" t="s">
        <v>2481</v>
      </c>
      <c r="L499" s="807"/>
      <c r="M499" s="807"/>
      <c r="N499" s="807"/>
      <c r="O499" s="787">
        <f t="shared" si="153"/>
        <v>0</v>
      </c>
      <c r="P499" s="807"/>
      <c r="Q499" s="807"/>
      <c r="R499" s="807"/>
      <c r="S499" s="807"/>
      <c r="T499" s="807"/>
      <c r="U499" s="807"/>
      <c r="V499" s="788"/>
      <c r="W499" s="807"/>
      <c r="X499" s="789"/>
      <c r="Y499" s="790"/>
    </row>
    <row r="500" spans="1:25" ht="22.5" customHeight="1" thickTop="1" thickBot="1" x14ac:dyDescent="0.3">
      <c r="A500" s="800">
        <v>1</v>
      </c>
      <c r="B500" s="801" t="s">
        <v>252</v>
      </c>
      <c r="C500" s="801" t="s">
        <v>258</v>
      </c>
      <c r="D500" s="801" t="s">
        <v>284</v>
      </c>
      <c r="E500" s="801" t="s">
        <v>259</v>
      </c>
      <c r="F500" s="801" t="s">
        <v>269</v>
      </c>
      <c r="G500" s="801" t="s">
        <v>2335</v>
      </c>
      <c r="H500" s="801"/>
      <c r="I500" s="801"/>
      <c r="J500" s="801"/>
      <c r="K500" s="804" t="s">
        <v>2482</v>
      </c>
      <c r="L500" s="807"/>
      <c r="M500" s="807"/>
      <c r="N500" s="807"/>
      <c r="O500" s="787">
        <f t="shared" si="153"/>
        <v>0</v>
      </c>
      <c r="P500" s="807"/>
      <c r="Q500" s="807"/>
      <c r="R500" s="807"/>
      <c r="S500" s="807"/>
      <c r="T500" s="807"/>
      <c r="U500" s="807"/>
      <c r="V500" s="788"/>
      <c r="W500" s="807"/>
      <c r="X500" s="789"/>
      <c r="Y500" s="790"/>
    </row>
    <row r="501" spans="1:25" ht="22.5" customHeight="1" thickTop="1" thickBot="1" x14ac:dyDescent="0.3">
      <c r="A501" s="800">
        <v>1</v>
      </c>
      <c r="B501" s="801" t="s">
        <v>252</v>
      </c>
      <c r="C501" s="801" t="s">
        <v>258</v>
      </c>
      <c r="D501" s="801" t="s">
        <v>284</v>
      </c>
      <c r="E501" s="801" t="s">
        <v>259</v>
      </c>
      <c r="F501" s="801" t="s">
        <v>269</v>
      </c>
      <c r="G501" s="801" t="s">
        <v>2416</v>
      </c>
      <c r="H501" s="801"/>
      <c r="I501" s="801"/>
      <c r="J501" s="801"/>
      <c r="K501" s="804" t="s">
        <v>2483</v>
      </c>
      <c r="L501" s="807"/>
      <c r="M501" s="807"/>
      <c r="N501" s="807"/>
      <c r="O501" s="787">
        <f t="shared" si="153"/>
        <v>0</v>
      </c>
      <c r="P501" s="807"/>
      <c r="Q501" s="807"/>
      <c r="R501" s="807"/>
      <c r="S501" s="807"/>
      <c r="T501" s="807"/>
      <c r="U501" s="807"/>
      <c r="V501" s="788"/>
      <c r="W501" s="807"/>
      <c r="X501" s="789"/>
      <c r="Y501" s="790"/>
    </row>
    <row r="502" spans="1:25" ht="22.5" customHeight="1" thickTop="1" thickBot="1" x14ac:dyDescent="0.3">
      <c r="A502" s="800">
        <v>1</v>
      </c>
      <c r="B502" s="801" t="s">
        <v>252</v>
      </c>
      <c r="C502" s="801" t="s">
        <v>258</v>
      </c>
      <c r="D502" s="801" t="s">
        <v>273</v>
      </c>
      <c r="E502" s="801"/>
      <c r="F502" s="801"/>
      <c r="G502" s="801"/>
      <c r="H502" s="801"/>
      <c r="I502" s="801"/>
      <c r="J502" s="801"/>
      <c r="K502" s="804" t="s">
        <v>2484</v>
      </c>
      <c r="L502" s="807">
        <f>+L503+L504</f>
        <v>0</v>
      </c>
      <c r="M502" s="807">
        <f t="shared" ref="M502:U502" si="154">+M503+M504</f>
        <v>0</v>
      </c>
      <c r="N502" s="807">
        <f t="shared" si="154"/>
        <v>0</v>
      </c>
      <c r="O502" s="807">
        <f t="shared" si="154"/>
        <v>0</v>
      </c>
      <c r="P502" s="807">
        <f t="shared" si="154"/>
        <v>0</v>
      </c>
      <c r="Q502" s="807">
        <f t="shared" si="154"/>
        <v>0</v>
      </c>
      <c r="R502" s="807">
        <f t="shared" si="154"/>
        <v>0</v>
      </c>
      <c r="S502" s="807">
        <f t="shared" si="154"/>
        <v>0</v>
      </c>
      <c r="T502" s="807">
        <f t="shared" si="154"/>
        <v>0</v>
      </c>
      <c r="U502" s="807">
        <f t="shared" si="154"/>
        <v>0</v>
      </c>
      <c r="V502" s="788"/>
      <c r="W502" s="807"/>
      <c r="X502" s="789"/>
      <c r="Y502" s="790"/>
    </row>
    <row r="503" spans="1:25" ht="22.5" customHeight="1" thickTop="1" thickBot="1" x14ac:dyDescent="0.3">
      <c r="A503" s="800">
        <v>1</v>
      </c>
      <c r="B503" s="801" t="s">
        <v>252</v>
      </c>
      <c r="C503" s="801" t="s">
        <v>258</v>
      </c>
      <c r="D503" s="801" t="s">
        <v>273</v>
      </c>
      <c r="E503" s="801" t="s">
        <v>255</v>
      </c>
      <c r="F503" s="801"/>
      <c r="G503" s="801"/>
      <c r="H503" s="801"/>
      <c r="I503" s="801"/>
      <c r="J503" s="801"/>
      <c r="K503" s="804" t="s">
        <v>2485</v>
      </c>
      <c r="L503" s="807"/>
      <c r="M503" s="807"/>
      <c r="N503" s="807"/>
      <c r="O503" s="787">
        <f>+L503+M503-N503</f>
        <v>0</v>
      </c>
      <c r="P503" s="807"/>
      <c r="Q503" s="807"/>
      <c r="R503" s="807"/>
      <c r="S503" s="807"/>
      <c r="T503" s="807"/>
      <c r="U503" s="807"/>
      <c r="V503" s="788"/>
      <c r="W503" s="807"/>
      <c r="X503" s="789"/>
      <c r="Y503" s="790"/>
    </row>
    <row r="504" spans="1:25" ht="22.5" customHeight="1" thickTop="1" thickBot="1" x14ac:dyDescent="0.3">
      <c r="A504" s="800">
        <v>1</v>
      </c>
      <c r="B504" s="801" t="s">
        <v>252</v>
      </c>
      <c r="C504" s="801" t="s">
        <v>258</v>
      </c>
      <c r="D504" s="801" t="s">
        <v>273</v>
      </c>
      <c r="E504" s="801" t="s">
        <v>259</v>
      </c>
      <c r="F504" s="801"/>
      <c r="G504" s="801"/>
      <c r="H504" s="801"/>
      <c r="I504" s="801"/>
      <c r="J504" s="801"/>
      <c r="K504" s="804" t="s">
        <v>2486</v>
      </c>
      <c r="L504" s="807"/>
      <c r="M504" s="807"/>
      <c r="N504" s="807"/>
      <c r="O504" s="787">
        <f>+L504+M504-N504</f>
        <v>0</v>
      </c>
      <c r="P504" s="807"/>
      <c r="Q504" s="807"/>
      <c r="R504" s="807"/>
      <c r="S504" s="807"/>
      <c r="T504" s="807"/>
      <c r="U504" s="807"/>
      <c r="V504" s="788"/>
      <c r="W504" s="807"/>
      <c r="X504" s="789"/>
      <c r="Y504" s="790"/>
    </row>
    <row r="505" spans="1:25" ht="22.5" customHeight="1" thickTop="1" thickBot="1" x14ac:dyDescent="0.3">
      <c r="A505" s="800">
        <v>1</v>
      </c>
      <c r="B505" s="800">
        <v>2</v>
      </c>
      <c r="C505" s="801"/>
      <c r="D505" s="801"/>
      <c r="E505" s="801"/>
      <c r="F505" s="801"/>
      <c r="G505" s="801"/>
      <c r="H505" s="801"/>
      <c r="I505" s="801"/>
      <c r="J505" s="801"/>
      <c r="K505" s="785" t="s">
        <v>2487</v>
      </c>
      <c r="L505" s="807">
        <f>+L506+L510</f>
        <v>2347454000</v>
      </c>
      <c r="M505" s="807">
        <f t="shared" ref="M505:U505" si="155">+M506+M510</f>
        <v>61000000</v>
      </c>
      <c r="N505" s="807">
        <f t="shared" si="155"/>
        <v>0</v>
      </c>
      <c r="O505" s="807">
        <f t="shared" si="155"/>
        <v>2408454000</v>
      </c>
      <c r="P505" s="807">
        <f t="shared" si="155"/>
        <v>2408454000</v>
      </c>
      <c r="Q505" s="807">
        <f t="shared" si="155"/>
        <v>0</v>
      </c>
      <c r="R505" s="807">
        <f t="shared" si="155"/>
        <v>0</v>
      </c>
      <c r="S505" s="807">
        <f t="shared" si="155"/>
        <v>0</v>
      </c>
      <c r="T505" s="807">
        <f t="shared" si="155"/>
        <v>2408454000</v>
      </c>
      <c r="U505" s="807">
        <f t="shared" si="155"/>
        <v>2371835924</v>
      </c>
      <c r="V505" s="788">
        <f>U505/T505</f>
        <v>0.98479602433760416</v>
      </c>
      <c r="W505" s="807"/>
      <c r="X505" s="789" t="s">
        <v>2488</v>
      </c>
      <c r="Y505" s="790" t="s">
        <v>2489</v>
      </c>
    </row>
    <row r="506" spans="1:25" ht="22.5" customHeight="1" thickTop="1" thickBot="1" x14ac:dyDescent="0.3">
      <c r="A506" s="800">
        <v>1</v>
      </c>
      <c r="B506" s="800">
        <v>2</v>
      </c>
      <c r="C506" s="801" t="s">
        <v>252</v>
      </c>
      <c r="D506" s="801"/>
      <c r="E506" s="801"/>
      <c r="F506" s="801"/>
      <c r="G506" s="801"/>
      <c r="H506" s="801"/>
      <c r="I506" s="801"/>
      <c r="J506" s="801"/>
      <c r="K506" s="803" t="s">
        <v>2490</v>
      </c>
      <c r="L506" s="807">
        <f>SUM(L507:L509)</f>
        <v>2347454000</v>
      </c>
      <c r="M506" s="807">
        <f t="shared" ref="M506:U506" si="156">SUM(M507:M509)</f>
        <v>61000000</v>
      </c>
      <c r="N506" s="807">
        <f t="shared" si="156"/>
        <v>0</v>
      </c>
      <c r="O506" s="807">
        <f t="shared" si="156"/>
        <v>2408454000</v>
      </c>
      <c r="P506" s="807">
        <f t="shared" si="156"/>
        <v>2408454000</v>
      </c>
      <c r="Q506" s="807">
        <f t="shared" si="156"/>
        <v>0</v>
      </c>
      <c r="R506" s="807">
        <f t="shared" si="156"/>
        <v>0</v>
      </c>
      <c r="S506" s="807">
        <f t="shared" si="156"/>
        <v>0</v>
      </c>
      <c r="T506" s="807">
        <f t="shared" si="156"/>
        <v>2408454000</v>
      </c>
      <c r="U506" s="807">
        <f t="shared" si="156"/>
        <v>2371835924</v>
      </c>
      <c r="V506" s="788">
        <f>U506/T506</f>
        <v>0.98479602433760416</v>
      </c>
      <c r="W506" s="807"/>
      <c r="X506" s="789"/>
      <c r="Y506" s="790"/>
    </row>
    <row r="507" spans="1:25" ht="22.5" customHeight="1" thickTop="1" thickBot="1" x14ac:dyDescent="0.3">
      <c r="A507" s="800">
        <v>1</v>
      </c>
      <c r="B507" s="800">
        <v>2</v>
      </c>
      <c r="C507" s="801" t="s">
        <v>252</v>
      </c>
      <c r="D507" s="801" t="s">
        <v>255</v>
      </c>
      <c r="E507" s="801"/>
      <c r="F507" s="801"/>
      <c r="G507" s="801"/>
      <c r="H507" s="801"/>
      <c r="I507" s="801"/>
      <c r="J507" s="801"/>
      <c r="K507" s="804" t="s">
        <v>314</v>
      </c>
      <c r="L507" s="959">
        <f>2372058000-61000000</f>
        <v>2311058000</v>
      </c>
      <c r="M507" s="807">
        <v>61000000</v>
      </c>
      <c r="N507" s="807"/>
      <c r="O507" s="787">
        <f>+L507+M507-N507</f>
        <v>2372058000</v>
      </c>
      <c r="P507" s="807">
        <f>+O507</f>
        <v>2372058000</v>
      </c>
      <c r="Q507" s="807"/>
      <c r="R507" s="807"/>
      <c r="S507" s="807"/>
      <c r="T507" s="807">
        <f>+O507</f>
        <v>2372058000</v>
      </c>
      <c r="U507" s="810">
        <f>2371835924-24881000-11515000</f>
        <v>2335439924</v>
      </c>
      <c r="V507" s="788">
        <f>U507/T507</f>
        <v>0.98456274003418132</v>
      </c>
      <c r="W507" s="807"/>
      <c r="X507" s="789"/>
      <c r="Y507" s="790"/>
    </row>
    <row r="508" spans="1:25" ht="22.5" customHeight="1" thickTop="1" thickBot="1" x14ac:dyDescent="0.3">
      <c r="A508" s="800">
        <v>1</v>
      </c>
      <c r="B508" s="800">
        <v>2</v>
      </c>
      <c r="C508" s="801" t="s">
        <v>252</v>
      </c>
      <c r="D508" s="801" t="s">
        <v>259</v>
      </c>
      <c r="E508" s="801"/>
      <c r="F508" s="801"/>
      <c r="G508" s="801"/>
      <c r="H508" s="801"/>
      <c r="I508" s="801"/>
      <c r="J508" s="801"/>
      <c r="K508" s="804" t="s">
        <v>315</v>
      </c>
      <c r="L508" s="807">
        <f>23279000+1602000</f>
        <v>24881000</v>
      </c>
      <c r="M508" s="807">
        <v>0</v>
      </c>
      <c r="N508" s="807"/>
      <c r="O508" s="787">
        <f>+L508+M508-N508</f>
        <v>24881000</v>
      </c>
      <c r="P508" s="807">
        <f>+O508</f>
        <v>24881000</v>
      </c>
      <c r="Q508" s="807"/>
      <c r="R508" s="807"/>
      <c r="S508" s="807"/>
      <c r="T508" s="807">
        <f>+O508</f>
        <v>24881000</v>
      </c>
      <c r="U508" s="807">
        <v>24881000</v>
      </c>
      <c r="V508" s="788">
        <f>U508/T508</f>
        <v>1</v>
      </c>
      <c r="W508" s="807"/>
      <c r="X508" s="789"/>
      <c r="Y508" s="790"/>
    </row>
    <row r="509" spans="1:25" ht="22.5" customHeight="1" thickTop="1" thickBot="1" x14ac:dyDescent="0.3">
      <c r="A509" s="800">
        <v>1</v>
      </c>
      <c r="B509" s="800">
        <v>2</v>
      </c>
      <c r="C509" s="801" t="s">
        <v>252</v>
      </c>
      <c r="D509" s="801" t="s">
        <v>269</v>
      </c>
      <c r="E509" s="801"/>
      <c r="F509" s="801"/>
      <c r="G509" s="801"/>
      <c r="H509" s="801"/>
      <c r="I509" s="801"/>
      <c r="J509" s="801"/>
      <c r="K509" s="804" t="s">
        <v>316</v>
      </c>
      <c r="L509" s="807">
        <v>11515000</v>
      </c>
      <c r="M509" s="807"/>
      <c r="N509" s="807"/>
      <c r="O509" s="787">
        <f>+L509+M509-N509</f>
        <v>11515000</v>
      </c>
      <c r="P509" s="807">
        <f>+O509</f>
        <v>11515000</v>
      </c>
      <c r="Q509" s="807"/>
      <c r="R509" s="807"/>
      <c r="S509" s="807"/>
      <c r="T509" s="807">
        <f>+O509</f>
        <v>11515000</v>
      </c>
      <c r="U509" s="807">
        <f>+O509</f>
        <v>11515000</v>
      </c>
      <c r="V509" s="788">
        <f>U509/T509</f>
        <v>1</v>
      </c>
      <c r="W509" s="807"/>
      <c r="X509" s="789"/>
      <c r="Y509" s="790"/>
    </row>
    <row r="510" spans="1:25" ht="22.5" customHeight="1" thickTop="1" thickBot="1" x14ac:dyDescent="0.3">
      <c r="A510" s="800">
        <v>1</v>
      </c>
      <c r="B510" s="800">
        <v>2</v>
      </c>
      <c r="C510" s="801" t="s">
        <v>258</v>
      </c>
      <c r="D510" s="801"/>
      <c r="E510" s="801"/>
      <c r="F510" s="801"/>
      <c r="G510" s="801"/>
      <c r="H510" s="801"/>
      <c r="I510" s="801"/>
      <c r="J510" s="801"/>
      <c r="K510" s="803" t="s">
        <v>2491</v>
      </c>
      <c r="L510" s="807"/>
      <c r="M510" s="807"/>
      <c r="N510" s="807"/>
      <c r="O510" s="787">
        <f>+L510+M510-N510</f>
        <v>0</v>
      </c>
      <c r="P510" s="807"/>
      <c r="Q510" s="807"/>
      <c r="R510" s="807"/>
      <c r="S510" s="807"/>
      <c r="T510" s="807"/>
      <c r="U510" s="807"/>
      <c r="V510" s="788"/>
      <c r="W510" s="807"/>
      <c r="X510" s="789"/>
      <c r="Y510" s="790"/>
    </row>
    <row r="511" spans="1:25" ht="22.5" customHeight="1" thickTop="1" thickBot="1" x14ac:dyDescent="0.3">
      <c r="A511" s="800">
        <v>1</v>
      </c>
      <c r="B511" s="800">
        <v>3</v>
      </c>
      <c r="C511" s="801"/>
      <c r="D511" s="801"/>
      <c r="E511" s="801"/>
      <c r="F511" s="801"/>
      <c r="G511" s="801"/>
      <c r="H511" s="801"/>
      <c r="I511" s="801"/>
      <c r="J511" s="801"/>
      <c r="K511" s="816" t="s">
        <v>2492</v>
      </c>
      <c r="L511" s="807">
        <f>+L512+L516</f>
        <v>0</v>
      </c>
      <c r="M511" s="807">
        <f t="shared" ref="M511:U511" si="157">+M512+M516</f>
        <v>0</v>
      </c>
      <c r="N511" s="807">
        <f t="shared" si="157"/>
        <v>0</v>
      </c>
      <c r="O511" s="807">
        <f t="shared" si="157"/>
        <v>0</v>
      </c>
      <c r="P511" s="807">
        <f t="shared" si="157"/>
        <v>0</v>
      </c>
      <c r="Q511" s="807">
        <f t="shared" si="157"/>
        <v>0</v>
      </c>
      <c r="R511" s="807">
        <f t="shared" si="157"/>
        <v>0</v>
      </c>
      <c r="S511" s="807">
        <f t="shared" si="157"/>
        <v>0</v>
      </c>
      <c r="T511" s="807">
        <f t="shared" si="157"/>
        <v>0</v>
      </c>
      <c r="U511" s="807">
        <f t="shared" si="157"/>
        <v>0</v>
      </c>
      <c r="V511" s="788"/>
      <c r="W511" s="807"/>
      <c r="X511" s="789"/>
      <c r="Y511" s="790"/>
    </row>
    <row r="512" spans="1:25" ht="22.5" customHeight="1" thickTop="1" thickBot="1" x14ac:dyDescent="0.3">
      <c r="A512" s="800">
        <v>1</v>
      </c>
      <c r="B512" s="800">
        <v>3</v>
      </c>
      <c r="C512" s="801" t="s">
        <v>252</v>
      </c>
      <c r="D512" s="801"/>
      <c r="E512" s="801"/>
      <c r="F512" s="801"/>
      <c r="G512" s="801"/>
      <c r="H512" s="801"/>
      <c r="I512" s="801"/>
      <c r="J512" s="801"/>
      <c r="K512" s="803" t="s">
        <v>317</v>
      </c>
      <c r="L512" s="807">
        <f>SUM(L513:L515)</f>
        <v>0</v>
      </c>
      <c r="M512" s="807">
        <f t="shared" ref="M512:U512" si="158">SUM(M513:M515)</f>
        <v>0</v>
      </c>
      <c r="N512" s="807">
        <f t="shared" si="158"/>
        <v>0</v>
      </c>
      <c r="O512" s="807">
        <f t="shared" si="158"/>
        <v>0</v>
      </c>
      <c r="P512" s="807">
        <f t="shared" si="158"/>
        <v>0</v>
      </c>
      <c r="Q512" s="807">
        <f t="shared" si="158"/>
        <v>0</v>
      </c>
      <c r="R512" s="807">
        <f t="shared" si="158"/>
        <v>0</v>
      </c>
      <c r="S512" s="807">
        <f t="shared" si="158"/>
        <v>0</v>
      </c>
      <c r="T512" s="807">
        <f t="shared" si="158"/>
        <v>0</v>
      </c>
      <c r="U512" s="807">
        <f t="shared" si="158"/>
        <v>0</v>
      </c>
      <c r="V512" s="788"/>
      <c r="W512" s="807"/>
      <c r="X512" s="789"/>
      <c r="Y512" s="790"/>
    </row>
    <row r="513" spans="1:25" ht="22.5" customHeight="1" thickTop="1" thickBot="1" x14ac:dyDescent="0.3">
      <c r="A513" s="800">
        <v>1</v>
      </c>
      <c r="B513" s="800">
        <v>3</v>
      </c>
      <c r="C513" s="801" t="s">
        <v>252</v>
      </c>
      <c r="D513" s="801" t="s">
        <v>255</v>
      </c>
      <c r="E513" s="801"/>
      <c r="F513" s="801"/>
      <c r="G513" s="801"/>
      <c r="H513" s="801"/>
      <c r="I513" s="801"/>
      <c r="J513" s="801"/>
      <c r="K513" s="804" t="s">
        <v>318</v>
      </c>
      <c r="L513" s="807"/>
      <c r="M513" s="807"/>
      <c r="N513" s="807"/>
      <c r="O513" s="787">
        <f>+L513+M513-N513</f>
        <v>0</v>
      </c>
      <c r="P513" s="807"/>
      <c r="Q513" s="807"/>
      <c r="R513" s="807"/>
      <c r="S513" s="807"/>
      <c r="T513" s="807"/>
      <c r="U513" s="807"/>
      <c r="V513" s="788"/>
      <c r="W513" s="807"/>
      <c r="X513" s="789"/>
      <c r="Y513" s="790"/>
    </row>
    <row r="514" spans="1:25" ht="22.5" customHeight="1" thickTop="1" thickBot="1" x14ac:dyDescent="0.3">
      <c r="A514" s="800">
        <v>1</v>
      </c>
      <c r="B514" s="800">
        <v>3</v>
      </c>
      <c r="C514" s="801" t="s">
        <v>252</v>
      </c>
      <c r="D514" s="801" t="s">
        <v>259</v>
      </c>
      <c r="E514" s="801"/>
      <c r="F514" s="801"/>
      <c r="G514" s="801"/>
      <c r="H514" s="801"/>
      <c r="I514" s="801"/>
      <c r="J514" s="801"/>
      <c r="K514" s="804" t="s">
        <v>319</v>
      </c>
      <c r="L514" s="807"/>
      <c r="M514" s="807"/>
      <c r="N514" s="807"/>
      <c r="O514" s="787">
        <f>+L514+M514-N514</f>
        <v>0</v>
      </c>
      <c r="P514" s="807"/>
      <c r="Q514" s="807"/>
      <c r="R514" s="807"/>
      <c r="S514" s="807"/>
      <c r="T514" s="807"/>
      <c r="U514" s="807"/>
      <c r="V514" s="788"/>
      <c r="W514" s="807"/>
      <c r="X514" s="789"/>
      <c r="Y514" s="790"/>
    </row>
    <row r="515" spans="1:25" ht="22.5" customHeight="1" thickTop="1" thickBot="1" x14ac:dyDescent="0.3">
      <c r="A515" s="800">
        <v>1</v>
      </c>
      <c r="B515" s="800">
        <v>3</v>
      </c>
      <c r="C515" s="801" t="s">
        <v>252</v>
      </c>
      <c r="D515" s="801" t="s">
        <v>269</v>
      </c>
      <c r="E515" s="801"/>
      <c r="F515" s="801"/>
      <c r="G515" s="801"/>
      <c r="H515" s="801"/>
      <c r="I515" s="801"/>
      <c r="J515" s="801"/>
      <c r="K515" s="804" t="s">
        <v>320</v>
      </c>
      <c r="L515" s="807"/>
      <c r="M515" s="807"/>
      <c r="N515" s="807"/>
      <c r="O515" s="787">
        <f>+L515+M515-N515</f>
        <v>0</v>
      </c>
      <c r="P515" s="807"/>
      <c r="Q515" s="807"/>
      <c r="R515" s="807"/>
      <c r="S515" s="807"/>
      <c r="T515" s="807"/>
      <c r="U515" s="807"/>
      <c r="V515" s="788"/>
      <c r="W515" s="807"/>
      <c r="X515" s="789"/>
      <c r="Y515" s="790"/>
    </row>
    <row r="516" spans="1:25" ht="22.5" customHeight="1" thickTop="1" thickBot="1" x14ac:dyDescent="0.3">
      <c r="A516" s="800">
        <v>1</v>
      </c>
      <c r="B516" s="800">
        <v>3</v>
      </c>
      <c r="C516" s="801" t="s">
        <v>258</v>
      </c>
      <c r="D516" s="801"/>
      <c r="E516" s="801"/>
      <c r="F516" s="801"/>
      <c r="G516" s="801"/>
      <c r="H516" s="801"/>
      <c r="I516" s="801"/>
      <c r="J516" s="801"/>
      <c r="K516" s="803" t="s">
        <v>321</v>
      </c>
      <c r="L516" s="807"/>
      <c r="M516" s="807"/>
      <c r="N516" s="807"/>
      <c r="O516" s="787">
        <f>+L516+M516-N516</f>
        <v>0</v>
      </c>
      <c r="P516" s="807"/>
      <c r="Q516" s="807"/>
      <c r="R516" s="807"/>
      <c r="S516" s="807"/>
      <c r="T516" s="807"/>
      <c r="U516" s="807"/>
      <c r="V516" s="788"/>
      <c r="W516" s="807"/>
      <c r="X516" s="789"/>
      <c r="Y516" s="790"/>
    </row>
    <row r="517" spans="1:25" ht="22.5" customHeight="1" thickTop="1" thickBot="1" x14ac:dyDescent="0.3">
      <c r="A517" s="800">
        <v>1</v>
      </c>
      <c r="B517" s="800">
        <v>4</v>
      </c>
      <c r="C517" s="801"/>
      <c r="D517" s="801"/>
      <c r="E517" s="801"/>
      <c r="F517" s="801"/>
      <c r="G517" s="801"/>
      <c r="H517" s="801"/>
      <c r="I517" s="801"/>
      <c r="J517" s="801"/>
      <c r="K517" s="785" t="s">
        <v>322</v>
      </c>
      <c r="L517" s="807"/>
      <c r="M517" s="817">
        <v>1322391334</v>
      </c>
      <c r="N517" s="817">
        <v>1322391334</v>
      </c>
      <c r="O517" s="787">
        <f>+L517+M517-N517</f>
        <v>0</v>
      </c>
      <c r="P517" s="807"/>
      <c r="Q517" s="807"/>
      <c r="R517" s="807"/>
      <c r="S517" s="807"/>
      <c r="T517" s="807"/>
      <c r="U517" s="807"/>
      <c r="V517" s="788"/>
      <c r="W517" s="807"/>
      <c r="X517" s="789"/>
      <c r="Y517" s="790"/>
    </row>
    <row r="518" spans="1:25" ht="22.5" customHeight="1" thickTop="1" thickBot="1" x14ac:dyDescent="0.3">
      <c r="A518" s="800">
        <v>1</v>
      </c>
      <c r="B518" s="801" t="s">
        <v>2493</v>
      </c>
      <c r="C518" s="801"/>
      <c r="D518" s="801"/>
      <c r="E518" s="801"/>
      <c r="F518" s="801"/>
      <c r="G518" s="801"/>
      <c r="H518" s="801"/>
      <c r="I518" s="801"/>
      <c r="J518" s="801"/>
      <c r="K518" s="785" t="s">
        <v>323</v>
      </c>
      <c r="L518" s="807">
        <f>+L519+L523+L524</f>
        <v>0</v>
      </c>
      <c r="M518" s="807">
        <f t="shared" ref="M518:U518" si="159">+M519+M523+M524</f>
        <v>0</v>
      </c>
      <c r="N518" s="807">
        <f t="shared" si="159"/>
        <v>0</v>
      </c>
      <c r="O518" s="807">
        <f t="shared" si="159"/>
        <v>0</v>
      </c>
      <c r="P518" s="807">
        <f t="shared" si="159"/>
        <v>0</v>
      </c>
      <c r="Q518" s="807">
        <f t="shared" si="159"/>
        <v>0</v>
      </c>
      <c r="R518" s="807">
        <f t="shared" si="159"/>
        <v>0</v>
      </c>
      <c r="S518" s="807">
        <f t="shared" si="159"/>
        <v>0</v>
      </c>
      <c r="T518" s="807">
        <f t="shared" si="159"/>
        <v>0</v>
      </c>
      <c r="U518" s="807">
        <f t="shared" si="159"/>
        <v>0</v>
      </c>
      <c r="V518" s="788"/>
      <c r="W518" s="807"/>
      <c r="X518" s="789"/>
      <c r="Y518" s="790"/>
    </row>
    <row r="519" spans="1:25" ht="22.5" customHeight="1" thickTop="1" thickBot="1" x14ac:dyDescent="0.3">
      <c r="A519" s="800">
        <v>1</v>
      </c>
      <c r="B519" s="801" t="s">
        <v>2493</v>
      </c>
      <c r="C519" s="801" t="s">
        <v>252</v>
      </c>
      <c r="D519" s="801"/>
      <c r="E519" s="801"/>
      <c r="F519" s="801"/>
      <c r="G519" s="801"/>
      <c r="H519" s="801"/>
      <c r="I519" s="801"/>
      <c r="J519" s="801"/>
      <c r="K519" s="818" t="s">
        <v>324</v>
      </c>
      <c r="L519" s="807">
        <f>SUM(L520:L522)</f>
        <v>0</v>
      </c>
      <c r="M519" s="807">
        <f t="shared" ref="M519:U519" si="160">SUM(M520:M522)</f>
        <v>0</v>
      </c>
      <c r="N519" s="807">
        <f t="shared" si="160"/>
        <v>0</v>
      </c>
      <c r="O519" s="807">
        <f t="shared" si="160"/>
        <v>0</v>
      </c>
      <c r="P519" s="807">
        <f t="shared" si="160"/>
        <v>0</v>
      </c>
      <c r="Q519" s="807">
        <f t="shared" si="160"/>
        <v>0</v>
      </c>
      <c r="R519" s="807">
        <f t="shared" si="160"/>
        <v>0</v>
      </c>
      <c r="S519" s="807">
        <f t="shared" si="160"/>
        <v>0</v>
      </c>
      <c r="T519" s="807">
        <f t="shared" si="160"/>
        <v>0</v>
      </c>
      <c r="U519" s="807">
        <f t="shared" si="160"/>
        <v>0</v>
      </c>
      <c r="V519" s="788"/>
      <c r="W519" s="807"/>
      <c r="X519" s="789"/>
      <c r="Y519" s="790"/>
    </row>
    <row r="520" spans="1:25" ht="22.5" customHeight="1" thickTop="1" thickBot="1" x14ac:dyDescent="0.3">
      <c r="A520" s="800">
        <v>1</v>
      </c>
      <c r="B520" s="801" t="s">
        <v>2493</v>
      </c>
      <c r="C520" s="801" t="s">
        <v>252</v>
      </c>
      <c r="D520" s="801" t="s">
        <v>255</v>
      </c>
      <c r="E520" s="801"/>
      <c r="F520" s="801"/>
      <c r="G520" s="801"/>
      <c r="H520" s="801"/>
      <c r="I520" s="801"/>
      <c r="J520" s="801"/>
      <c r="K520" s="804" t="s">
        <v>2494</v>
      </c>
      <c r="L520" s="807"/>
      <c r="M520" s="807"/>
      <c r="N520" s="807"/>
      <c r="O520" s="787">
        <f>+L520+M520-N520</f>
        <v>0</v>
      </c>
      <c r="P520" s="807"/>
      <c r="Q520" s="807"/>
      <c r="R520" s="807"/>
      <c r="S520" s="807"/>
      <c r="T520" s="807"/>
      <c r="U520" s="807"/>
      <c r="V520" s="788"/>
      <c r="W520" s="807"/>
      <c r="X520" s="789"/>
      <c r="Y520" s="790"/>
    </row>
    <row r="521" spans="1:25" ht="22.5" customHeight="1" thickTop="1" thickBot="1" x14ac:dyDescent="0.3">
      <c r="A521" s="800">
        <v>1</v>
      </c>
      <c r="B521" s="801" t="s">
        <v>2493</v>
      </c>
      <c r="C521" s="801" t="s">
        <v>252</v>
      </c>
      <c r="D521" s="801" t="s">
        <v>259</v>
      </c>
      <c r="E521" s="801"/>
      <c r="F521" s="801"/>
      <c r="G521" s="801"/>
      <c r="H521" s="801"/>
      <c r="I521" s="801"/>
      <c r="J521" s="801"/>
      <c r="K521" s="804" t="s">
        <v>2495</v>
      </c>
      <c r="L521" s="807"/>
      <c r="M521" s="807"/>
      <c r="N521" s="807"/>
      <c r="O521" s="787">
        <f>+L521+M521-N521</f>
        <v>0</v>
      </c>
      <c r="P521" s="807"/>
      <c r="Q521" s="807"/>
      <c r="R521" s="807"/>
      <c r="S521" s="807"/>
      <c r="T521" s="807"/>
      <c r="U521" s="807"/>
      <c r="V521" s="788"/>
      <c r="W521" s="807"/>
      <c r="X521" s="789"/>
      <c r="Y521" s="790"/>
    </row>
    <row r="522" spans="1:25" ht="22.5" customHeight="1" thickTop="1" thickBot="1" x14ac:dyDescent="0.3">
      <c r="A522" s="800">
        <v>1</v>
      </c>
      <c r="B522" s="801" t="s">
        <v>2493</v>
      </c>
      <c r="C522" s="801" t="s">
        <v>252</v>
      </c>
      <c r="D522" s="801" t="s">
        <v>269</v>
      </c>
      <c r="E522" s="801"/>
      <c r="F522" s="801"/>
      <c r="G522" s="801"/>
      <c r="H522" s="801"/>
      <c r="I522" s="801"/>
      <c r="J522" s="801"/>
      <c r="K522" s="804" t="s">
        <v>2496</v>
      </c>
      <c r="L522" s="807"/>
      <c r="M522" s="807"/>
      <c r="N522" s="807"/>
      <c r="O522" s="787">
        <f>+L522+M522-N522</f>
        <v>0</v>
      </c>
      <c r="P522" s="807"/>
      <c r="Q522" s="807"/>
      <c r="R522" s="807"/>
      <c r="S522" s="807"/>
      <c r="T522" s="807"/>
      <c r="U522" s="807"/>
      <c r="V522" s="788"/>
      <c r="W522" s="807"/>
      <c r="X522" s="789"/>
      <c r="Y522" s="790"/>
    </row>
    <row r="523" spans="1:25" ht="22.5" customHeight="1" thickTop="1" thickBot="1" x14ac:dyDescent="0.3">
      <c r="A523" s="800">
        <v>1</v>
      </c>
      <c r="B523" s="801" t="s">
        <v>2493</v>
      </c>
      <c r="C523" s="801" t="s">
        <v>258</v>
      </c>
      <c r="D523" s="801"/>
      <c r="E523" s="801"/>
      <c r="F523" s="801"/>
      <c r="G523" s="801"/>
      <c r="H523" s="801"/>
      <c r="I523" s="801"/>
      <c r="J523" s="801"/>
      <c r="K523" s="818" t="s">
        <v>325</v>
      </c>
      <c r="L523" s="807"/>
      <c r="M523" s="807"/>
      <c r="N523" s="807"/>
      <c r="O523" s="787">
        <f>+L523+M523-N523</f>
        <v>0</v>
      </c>
      <c r="P523" s="807"/>
      <c r="Q523" s="807"/>
      <c r="R523" s="807"/>
      <c r="S523" s="807"/>
      <c r="T523" s="807"/>
      <c r="U523" s="807"/>
      <c r="V523" s="788"/>
      <c r="W523" s="807"/>
      <c r="X523" s="789"/>
      <c r="Y523" s="790"/>
    </row>
    <row r="524" spans="1:25" ht="22.5" customHeight="1" thickTop="1" thickBot="1" x14ac:dyDescent="0.3">
      <c r="A524" s="800">
        <v>1</v>
      </c>
      <c r="B524" s="801" t="s">
        <v>2493</v>
      </c>
      <c r="C524" s="801" t="s">
        <v>2030</v>
      </c>
      <c r="D524" s="801"/>
      <c r="E524" s="801"/>
      <c r="F524" s="801"/>
      <c r="G524" s="801"/>
      <c r="H524" s="801"/>
      <c r="I524" s="801"/>
      <c r="J524" s="801"/>
      <c r="K524" s="818" t="s">
        <v>326</v>
      </c>
      <c r="L524" s="807"/>
      <c r="M524" s="807"/>
      <c r="N524" s="807"/>
      <c r="O524" s="787">
        <f>+L524+M524-N524</f>
        <v>0</v>
      </c>
      <c r="P524" s="807"/>
      <c r="Q524" s="807"/>
      <c r="R524" s="807"/>
      <c r="S524" s="807"/>
      <c r="T524" s="807"/>
      <c r="U524" s="807"/>
      <c r="V524" s="788"/>
      <c r="W524" s="807"/>
      <c r="X524" s="789"/>
      <c r="Y524" s="790"/>
    </row>
    <row r="525" spans="1:25" ht="22.5" customHeight="1" thickTop="1" x14ac:dyDescent="0.25">
      <c r="A525" s="819"/>
      <c r="B525" s="819"/>
      <c r="C525" s="820"/>
      <c r="D525" s="820"/>
      <c r="E525" s="820"/>
      <c r="F525" s="820"/>
      <c r="G525" s="820"/>
      <c r="H525" s="820"/>
      <c r="I525" s="820"/>
      <c r="J525" s="820"/>
      <c r="K525" s="821"/>
      <c r="L525" s="822"/>
      <c r="M525" s="822"/>
      <c r="N525" s="822"/>
      <c r="O525" s="822"/>
      <c r="P525" s="822"/>
      <c r="Q525" s="822"/>
      <c r="R525" s="822"/>
      <c r="S525" s="822"/>
      <c r="T525" s="822"/>
      <c r="U525" s="822"/>
      <c r="V525" s="823"/>
      <c r="W525" s="819"/>
      <c r="X525" s="824"/>
      <c r="Y525" s="825"/>
    </row>
    <row r="526" spans="1:25" ht="22.5" customHeight="1" x14ac:dyDescent="0.25">
      <c r="A526" s="819"/>
      <c r="B526" s="820"/>
      <c r="C526" s="820"/>
      <c r="D526" s="820"/>
      <c r="E526" s="820"/>
      <c r="F526" s="820"/>
      <c r="G526" s="820"/>
      <c r="H526" s="820"/>
      <c r="I526" s="820"/>
      <c r="J526" s="820"/>
      <c r="K526" s="821"/>
      <c r="L526" s="822"/>
      <c r="M526" s="822"/>
      <c r="N526" s="822"/>
      <c r="O526" s="822"/>
      <c r="P526" s="822"/>
      <c r="Q526" s="822"/>
      <c r="R526" s="822"/>
      <c r="S526" s="822"/>
      <c r="T526" s="822"/>
      <c r="U526" s="822"/>
      <c r="V526" s="823"/>
      <c r="W526" s="819"/>
      <c r="X526" s="824"/>
      <c r="Y526" s="825"/>
    </row>
    <row r="527" spans="1:25" ht="22.5" customHeight="1" x14ac:dyDescent="0.25">
      <c r="A527" s="819"/>
      <c r="B527" s="819"/>
      <c r="C527" s="820"/>
      <c r="D527" s="820"/>
      <c r="E527" s="820"/>
      <c r="F527" s="820"/>
      <c r="G527" s="820"/>
      <c r="H527" s="820"/>
      <c r="I527" s="820"/>
      <c r="J527" s="820"/>
      <c r="K527" s="821"/>
      <c r="L527" s="822"/>
      <c r="M527" s="822"/>
      <c r="N527" s="822"/>
      <c r="O527" s="822"/>
      <c r="P527" s="822"/>
      <c r="Q527" s="822"/>
      <c r="R527" s="822"/>
      <c r="S527" s="822"/>
      <c r="T527" s="822"/>
      <c r="U527" s="822"/>
      <c r="V527" s="823"/>
      <c r="W527" s="819"/>
      <c r="X527" s="824"/>
      <c r="Y527" s="825"/>
    </row>
    <row r="528" spans="1:25" ht="22.5" customHeight="1" x14ac:dyDescent="0.25">
      <c r="A528" s="819"/>
      <c r="B528" s="819"/>
      <c r="C528" s="820"/>
      <c r="D528" s="820"/>
      <c r="E528" s="820"/>
      <c r="F528" s="820"/>
      <c r="G528" s="820"/>
      <c r="H528" s="820"/>
      <c r="I528" s="820"/>
      <c r="J528" s="820"/>
      <c r="K528" s="821"/>
      <c r="L528" s="822"/>
      <c r="M528" s="822"/>
      <c r="N528" s="822"/>
      <c r="O528" s="822"/>
      <c r="P528" s="822"/>
      <c r="Q528" s="822"/>
      <c r="R528" s="822"/>
      <c r="S528" s="822"/>
      <c r="T528" s="822"/>
      <c r="U528" s="822"/>
      <c r="V528" s="823"/>
      <c r="W528" s="819"/>
      <c r="X528" s="824"/>
      <c r="Y528" s="825"/>
    </row>
    <row r="529" spans="1:25" ht="22.5" customHeight="1" x14ac:dyDescent="0.25">
      <c r="A529" s="819"/>
      <c r="B529" s="820"/>
      <c r="C529" s="820"/>
      <c r="D529" s="820"/>
      <c r="E529" s="820"/>
      <c r="F529" s="820"/>
      <c r="G529" s="820"/>
      <c r="H529" s="820"/>
      <c r="I529" s="820"/>
      <c r="J529" s="820"/>
      <c r="K529" s="821"/>
      <c r="L529" s="822"/>
      <c r="M529" s="822"/>
      <c r="N529" s="822"/>
      <c r="O529" s="822"/>
      <c r="P529" s="822"/>
      <c r="Q529" s="822"/>
      <c r="R529" s="822"/>
      <c r="S529" s="822"/>
      <c r="T529" s="822"/>
      <c r="U529" s="822"/>
      <c r="V529" s="823"/>
      <c r="W529" s="819"/>
      <c r="X529" s="824"/>
      <c r="Y529" s="825"/>
    </row>
    <row r="530" spans="1:25" ht="22.5" customHeight="1" x14ac:dyDescent="0.25">
      <c r="A530" s="819"/>
      <c r="B530" s="819"/>
      <c r="C530" s="820"/>
      <c r="D530" s="820"/>
      <c r="E530" s="820"/>
      <c r="F530" s="820"/>
      <c r="G530" s="820"/>
      <c r="H530" s="820"/>
      <c r="I530" s="820"/>
      <c r="J530" s="820"/>
      <c r="K530" s="821"/>
      <c r="L530" s="822"/>
      <c r="M530" s="822"/>
      <c r="N530" s="822"/>
      <c r="O530" s="822"/>
      <c r="P530" s="822"/>
      <c r="Q530" s="822"/>
      <c r="R530" s="822"/>
      <c r="S530" s="822"/>
      <c r="T530" s="822"/>
      <c r="U530" s="822"/>
      <c r="V530" s="823"/>
      <c r="W530" s="819"/>
      <c r="X530" s="824"/>
      <c r="Y530" s="825"/>
    </row>
    <row r="531" spans="1:25" ht="22.5" customHeight="1" x14ac:dyDescent="0.25">
      <c r="A531" s="819"/>
      <c r="B531" s="820"/>
      <c r="C531" s="820"/>
      <c r="D531" s="820"/>
      <c r="E531" s="820"/>
      <c r="F531" s="820"/>
      <c r="G531" s="820"/>
      <c r="H531" s="820"/>
      <c r="I531" s="820"/>
      <c r="J531" s="820"/>
      <c r="K531" s="821"/>
      <c r="L531" s="822"/>
      <c r="M531" s="822"/>
      <c r="N531" s="822"/>
      <c r="O531" s="822"/>
      <c r="P531" s="822"/>
      <c r="Q531" s="822"/>
      <c r="R531" s="822"/>
      <c r="S531" s="822"/>
      <c r="T531" s="822"/>
      <c r="U531" s="822"/>
      <c r="V531" s="823"/>
      <c r="W531" s="819"/>
      <c r="X531" s="824"/>
      <c r="Y531" s="825"/>
    </row>
    <row r="532" spans="1:25" ht="22.5" customHeight="1" x14ac:dyDescent="0.25">
      <c r="A532" s="819"/>
      <c r="B532" s="819"/>
      <c r="C532" s="820"/>
      <c r="D532" s="820"/>
      <c r="E532" s="820"/>
      <c r="F532" s="820"/>
      <c r="G532" s="820"/>
      <c r="H532" s="820"/>
      <c r="I532" s="820"/>
      <c r="J532" s="820"/>
      <c r="K532" s="821"/>
      <c r="L532" s="822"/>
      <c r="M532" s="822"/>
      <c r="N532" s="822"/>
      <c r="O532" s="822"/>
      <c r="P532" s="822"/>
      <c r="Q532" s="822"/>
      <c r="R532" s="822"/>
      <c r="S532" s="822"/>
      <c r="T532" s="822"/>
      <c r="U532" s="822"/>
      <c r="V532" s="823"/>
      <c r="W532" s="819"/>
      <c r="X532" s="824"/>
      <c r="Y532" s="825"/>
    </row>
    <row r="533" spans="1:25" ht="22.5" customHeight="1" x14ac:dyDescent="0.25">
      <c r="A533" s="819"/>
      <c r="B533" s="820"/>
      <c r="C533" s="820"/>
      <c r="D533" s="820"/>
      <c r="E533" s="820"/>
      <c r="F533" s="820"/>
      <c r="G533" s="820"/>
      <c r="H533" s="820"/>
      <c r="I533" s="820"/>
      <c r="J533" s="820"/>
      <c r="K533" s="821"/>
      <c r="L533" s="822"/>
      <c r="M533" s="822"/>
      <c r="N533" s="822"/>
      <c r="O533" s="822"/>
      <c r="P533" s="822"/>
      <c r="Q533" s="822"/>
      <c r="R533" s="822"/>
      <c r="S533" s="822"/>
      <c r="T533" s="822"/>
      <c r="U533" s="822"/>
      <c r="V533" s="823"/>
      <c r="W533" s="819"/>
      <c r="X533" s="824"/>
      <c r="Y533" s="825"/>
    </row>
    <row r="534" spans="1:25" ht="22.5" customHeight="1" x14ac:dyDescent="0.25">
      <c r="A534" s="819"/>
      <c r="B534" s="819"/>
      <c r="C534" s="820"/>
      <c r="D534" s="820"/>
      <c r="E534" s="820"/>
      <c r="F534" s="820"/>
      <c r="G534" s="820"/>
      <c r="H534" s="820"/>
      <c r="I534" s="820"/>
      <c r="J534" s="820"/>
      <c r="K534" s="821"/>
      <c r="L534" s="822"/>
      <c r="M534" s="822"/>
      <c r="N534" s="822"/>
      <c r="O534" s="822"/>
      <c r="P534" s="822"/>
      <c r="Q534" s="822"/>
      <c r="R534" s="822"/>
      <c r="S534" s="822"/>
      <c r="T534" s="822"/>
      <c r="U534" s="822"/>
      <c r="V534" s="823"/>
      <c r="W534" s="819"/>
      <c r="X534" s="824"/>
      <c r="Y534" s="825"/>
    </row>
    <row r="535" spans="1:25" ht="22.5" customHeight="1" x14ac:dyDescent="0.25">
      <c r="A535" s="819"/>
      <c r="B535" s="820"/>
      <c r="C535" s="820"/>
      <c r="D535" s="820"/>
      <c r="E535" s="820"/>
      <c r="F535" s="820"/>
      <c r="G535" s="820"/>
      <c r="H535" s="820"/>
      <c r="I535" s="820"/>
      <c r="J535" s="820"/>
      <c r="K535" s="821"/>
      <c r="L535" s="822"/>
      <c r="M535" s="822"/>
      <c r="N535" s="822"/>
      <c r="O535" s="822"/>
      <c r="P535" s="822"/>
      <c r="Q535" s="822"/>
      <c r="R535" s="822"/>
      <c r="S535" s="822"/>
      <c r="T535" s="822"/>
      <c r="U535" s="822"/>
      <c r="V535" s="823"/>
      <c r="W535" s="819"/>
      <c r="X535" s="824"/>
      <c r="Y535" s="825"/>
    </row>
    <row r="536" spans="1:25" ht="22.5" customHeight="1" x14ac:dyDescent="0.25">
      <c r="A536" s="819"/>
      <c r="B536" s="819"/>
      <c r="C536" s="820"/>
      <c r="D536" s="820"/>
      <c r="E536" s="820"/>
      <c r="F536" s="820"/>
      <c r="G536" s="820"/>
      <c r="H536" s="820"/>
      <c r="I536" s="820"/>
      <c r="J536" s="820"/>
      <c r="K536" s="821"/>
      <c r="L536" s="822"/>
      <c r="M536" s="822"/>
      <c r="N536" s="822"/>
      <c r="O536" s="822"/>
      <c r="P536" s="822"/>
      <c r="Q536" s="822"/>
      <c r="R536" s="822"/>
      <c r="S536" s="822"/>
      <c r="T536" s="822"/>
      <c r="U536" s="822"/>
      <c r="V536" s="823"/>
      <c r="W536" s="819"/>
      <c r="X536" s="824"/>
      <c r="Y536" s="825"/>
    </row>
    <row r="537" spans="1:25" ht="22.5" customHeight="1" x14ac:dyDescent="0.25">
      <c r="A537" s="819"/>
      <c r="B537" s="820"/>
      <c r="C537" s="820"/>
      <c r="D537" s="820"/>
      <c r="E537" s="820"/>
      <c r="F537" s="820"/>
      <c r="G537" s="820"/>
      <c r="H537" s="820"/>
      <c r="I537" s="820"/>
      <c r="J537" s="820"/>
      <c r="K537" s="821"/>
      <c r="L537" s="822"/>
      <c r="M537" s="822"/>
      <c r="N537" s="822"/>
      <c r="O537" s="822"/>
      <c r="P537" s="822"/>
      <c r="Q537" s="822"/>
      <c r="R537" s="822"/>
      <c r="S537" s="822"/>
      <c r="T537" s="822"/>
      <c r="U537" s="822"/>
      <c r="V537" s="823"/>
      <c r="W537" s="819"/>
      <c r="X537" s="824"/>
      <c r="Y537" s="825"/>
    </row>
    <row r="538" spans="1:25" ht="22.5" customHeight="1" x14ac:dyDescent="0.25">
      <c r="A538" s="819"/>
      <c r="B538" s="819"/>
      <c r="C538" s="820"/>
      <c r="D538" s="820"/>
      <c r="E538" s="820"/>
      <c r="F538" s="820"/>
      <c r="G538" s="820"/>
      <c r="H538" s="820"/>
      <c r="I538" s="820"/>
      <c r="J538" s="820"/>
      <c r="K538" s="821"/>
      <c r="L538" s="822"/>
      <c r="M538" s="822"/>
      <c r="N538" s="822"/>
      <c r="O538" s="822"/>
      <c r="P538" s="822"/>
      <c r="Q538" s="822"/>
      <c r="R538" s="822"/>
      <c r="S538" s="822"/>
      <c r="T538" s="822"/>
      <c r="U538" s="822"/>
      <c r="V538" s="823"/>
      <c r="W538" s="819"/>
      <c r="X538" s="824"/>
      <c r="Y538" s="825"/>
    </row>
    <row r="539" spans="1:25" ht="22.5" customHeight="1" x14ac:dyDescent="0.25">
      <c r="A539" s="819"/>
      <c r="B539" s="820"/>
      <c r="C539" s="820"/>
      <c r="D539" s="820"/>
      <c r="E539" s="820"/>
      <c r="F539" s="820"/>
      <c r="G539" s="820"/>
      <c r="H539" s="820"/>
      <c r="I539" s="820"/>
      <c r="J539" s="820"/>
      <c r="K539" s="821"/>
      <c r="L539" s="822"/>
      <c r="M539" s="822"/>
      <c r="N539" s="822"/>
      <c r="O539" s="822"/>
      <c r="P539" s="822"/>
      <c r="Q539" s="822"/>
      <c r="R539" s="822"/>
      <c r="S539" s="822"/>
      <c r="T539" s="822"/>
      <c r="U539" s="822"/>
      <c r="V539" s="823"/>
      <c r="W539" s="819"/>
      <c r="X539" s="824"/>
      <c r="Y539" s="825"/>
    </row>
    <row r="540" spans="1:25" s="171" customFormat="1" ht="22.5" customHeight="1" x14ac:dyDescent="0.25">
      <c r="A540" s="819"/>
      <c r="B540" s="820"/>
      <c r="C540" s="820"/>
      <c r="D540" s="820"/>
      <c r="E540" s="820"/>
      <c r="F540" s="820"/>
      <c r="G540" s="820"/>
      <c r="H540" s="826"/>
      <c r="I540" s="826"/>
      <c r="J540" s="826"/>
      <c r="K540" s="827"/>
      <c r="L540" s="828"/>
      <c r="M540" s="828"/>
      <c r="N540" s="828"/>
      <c r="O540" s="828"/>
      <c r="P540" s="828"/>
      <c r="Q540" s="828"/>
      <c r="R540" s="828"/>
      <c r="S540" s="828"/>
      <c r="T540" s="828"/>
      <c r="U540" s="828"/>
      <c r="V540" s="829"/>
      <c r="W540" s="830"/>
      <c r="X540" s="824"/>
      <c r="Y540" s="825"/>
    </row>
    <row r="541" spans="1:25" s="171" customFormat="1" ht="22.5" customHeight="1" x14ac:dyDescent="0.25">
      <c r="A541" s="819"/>
      <c r="B541" s="820"/>
      <c r="C541" s="820"/>
      <c r="D541" s="820"/>
      <c r="E541" s="820"/>
      <c r="F541" s="820"/>
      <c r="G541" s="820"/>
      <c r="H541" s="826"/>
      <c r="I541" s="826"/>
      <c r="J541" s="826"/>
      <c r="K541" s="827"/>
      <c r="L541" s="828"/>
      <c r="M541" s="828"/>
      <c r="N541" s="828"/>
      <c r="O541" s="828"/>
      <c r="P541" s="828"/>
      <c r="Q541" s="828"/>
      <c r="R541" s="828"/>
      <c r="S541" s="828"/>
      <c r="T541" s="828"/>
      <c r="U541" s="828"/>
      <c r="V541" s="829"/>
      <c r="W541" s="830"/>
      <c r="X541" s="824"/>
      <c r="Y541" s="825"/>
    </row>
    <row r="542" spans="1:25" ht="22.5" customHeight="1" x14ac:dyDescent="0.25">
      <c r="A542" s="819"/>
      <c r="B542" s="820"/>
      <c r="C542" s="820"/>
      <c r="D542" s="820"/>
      <c r="E542" s="820"/>
      <c r="F542" s="820"/>
      <c r="G542" s="820"/>
      <c r="H542" s="820"/>
      <c r="I542" s="820"/>
      <c r="J542" s="820"/>
      <c r="K542" s="821"/>
      <c r="L542" s="822"/>
      <c r="M542" s="822"/>
      <c r="N542" s="822"/>
      <c r="O542" s="822"/>
      <c r="P542" s="822"/>
      <c r="Q542" s="822"/>
      <c r="R542" s="822"/>
      <c r="S542" s="822"/>
      <c r="T542" s="822"/>
      <c r="U542" s="822"/>
      <c r="V542" s="823"/>
      <c r="W542" s="819"/>
      <c r="X542" s="824"/>
      <c r="Y542" s="825"/>
    </row>
    <row r="543" spans="1:25" ht="22.5" customHeight="1" x14ac:dyDescent="0.25">
      <c r="A543" s="819"/>
      <c r="B543" s="820"/>
      <c r="C543" s="820"/>
      <c r="D543" s="820"/>
      <c r="E543" s="820"/>
      <c r="F543" s="820"/>
      <c r="G543" s="820"/>
      <c r="H543" s="820"/>
      <c r="I543" s="820"/>
      <c r="J543" s="820"/>
      <c r="K543" s="821"/>
      <c r="L543" s="822"/>
      <c r="M543" s="822"/>
      <c r="N543" s="822"/>
      <c r="O543" s="822"/>
      <c r="P543" s="822"/>
      <c r="Q543" s="822"/>
      <c r="R543" s="822"/>
      <c r="S543" s="822"/>
      <c r="T543" s="822"/>
      <c r="U543" s="822"/>
      <c r="V543" s="823"/>
      <c r="W543" s="819"/>
      <c r="X543" s="824"/>
      <c r="Y543" s="825"/>
    </row>
    <row r="544" spans="1:25" ht="22.5" customHeight="1" x14ac:dyDescent="0.25">
      <c r="A544" s="819"/>
      <c r="B544" s="820"/>
      <c r="C544" s="820"/>
      <c r="D544" s="820"/>
      <c r="E544" s="820"/>
      <c r="F544" s="820"/>
      <c r="G544" s="820"/>
      <c r="H544" s="820"/>
      <c r="I544" s="820"/>
      <c r="J544" s="820"/>
      <c r="K544" s="821"/>
      <c r="L544" s="822"/>
      <c r="M544" s="822"/>
      <c r="N544" s="822"/>
      <c r="O544" s="822"/>
      <c r="P544" s="822"/>
      <c r="Q544" s="822"/>
      <c r="R544" s="822"/>
      <c r="S544" s="822"/>
      <c r="T544" s="822"/>
      <c r="U544" s="822"/>
      <c r="V544" s="823"/>
      <c r="W544" s="819"/>
      <c r="X544" s="824"/>
      <c r="Y544" s="825"/>
    </row>
    <row r="545" spans="1:25" ht="22.5" customHeight="1" x14ac:dyDescent="0.25">
      <c r="A545" s="819"/>
      <c r="B545" s="820"/>
      <c r="C545" s="820"/>
      <c r="D545" s="820"/>
      <c r="E545" s="820"/>
      <c r="F545" s="820"/>
      <c r="G545" s="820"/>
      <c r="H545" s="820"/>
      <c r="I545" s="820"/>
      <c r="J545" s="820"/>
      <c r="K545" s="821"/>
      <c r="L545" s="822"/>
      <c r="M545" s="822"/>
      <c r="N545" s="822"/>
      <c r="O545" s="822"/>
      <c r="P545" s="822"/>
      <c r="Q545" s="822"/>
      <c r="R545" s="822"/>
      <c r="S545" s="822"/>
      <c r="T545" s="822"/>
      <c r="U545" s="822"/>
      <c r="V545" s="823"/>
      <c r="W545" s="819"/>
      <c r="X545" s="824"/>
      <c r="Y545" s="825"/>
    </row>
    <row r="546" spans="1:25" ht="22.5" customHeight="1" x14ac:dyDescent="0.25">
      <c r="A546" s="819"/>
      <c r="B546" s="820"/>
      <c r="C546" s="820"/>
      <c r="D546" s="820"/>
      <c r="E546" s="820"/>
      <c r="F546" s="820"/>
      <c r="G546" s="820"/>
      <c r="H546" s="820"/>
      <c r="I546" s="820"/>
      <c r="J546" s="820"/>
      <c r="K546" s="821"/>
      <c r="L546" s="822"/>
      <c r="M546" s="822"/>
      <c r="N546" s="822"/>
      <c r="O546" s="822"/>
      <c r="P546" s="822"/>
      <c r="Q546" s="822"/>
      <c r="R546" s="822"/>
      <c r="S546" s="822"/>
      <c r="T546" s="822"/>
      <c r="U546" s="822"/>
      <c r="V546" s="823"/>
      <c r="W546" s="819"/>
      <c r="X546" s="824"/>
      <c r="Y546" s="825"/>
    </row>
    <row r="547" spans="1:25" ht="22.5" customHeight="1" x14ac:dyDescent="0.25">
      <c r="A547" s="819"/>
      <c r="B547" s="820"/>
      <c r="C547" s="820"/>
      <c r="D547" s="820"/>
      <c r="E547" s="820"/>
      <c r="F547" s="820"/>
      <c r="G547" s="820"/>
      <c r="H547" s="820"/>
      <c r="I547" s="820"/>
      <c r="J547" s="820"/>
      <c r="K547" s="821"/>
      <c r="L547" s="822"/>
      <c r="M547" s="822"/>
      <c r="N547" s="822"/>
      <c r="O547" s="822"/>
      <c r="P547" s="822"/>
      <c r="Q547" s="822"/>
      <c r="R547" s="822"/>
      <c r="S547" s="822"/>
      <c r="T547" s="822"/>
      <c r="U547" s="822"/>
      <c r="V547" s="823"/>
      <c r="W547" s="819"/>
      <c r="X547" s="824"/>
      <c r="Y547" s="825"/>
    </row>
    <row r="548" spans="1:25" ht="22.5" customHeight="1" x14ac:dyDescent="0.25">
      <c r="A548" s="819"/>
      <c r="B548" s="820"/>
      <c r="C548" s="820"/>
      <c r="D548" s="820"/>
      <c r="E548" s="820"/>
      <c r="F548" s="820"/>
      <c r="G548" s="820"/>
      <c r="H548" s="820"/>
      <c r="I548" s="820"/>
      <c r="J548" s="820"/>
      <c r="K548" s="821"/>
      <c r="L548" s="822"/>
      <c r="M548" s="822"/>
      <c r="N548" s="822"/>
      <c r="O548" s="822"/>
      <c r="P548" s="822"/>
      <c r="Q548" s="822"/>
      <c r="R548" s="822"/>
      <c r="S548" s="822"/>
      <c r="T548" s="822"/>
      <c r="U548" s="822"/>
      <c r="V548" s="823"/>
      <c r="W548" s="819"/>
      <c r="X548" s="824"/>
      <c r="Y548" s="825"/>
    </row>
    <row r="549" spans="1:25" ht="22.5" customHeight="1" x14ac:dyDescent="0.25">
      <c r="A549" s="819"/>
      <c r="B549" s="820"/>
      <c r="C549" s="820"/>
      <c r="D549" s="820"/>
      <c r="E549" s="820"/>
      <c r="F549" s="820"/>
      <c r="G549" s="820"/>
      <c r="H549" s="820"/>
      <c r="I549" s="820"/>
      <c r="J549" s="820"/>
      <c r="K549" s="821"/>
      <c r="L549" s="822"/>
      <c r="M549" s="822"/>
      <c r="N549" s="822"/>
      <c r="O549" s="822"/>
      <c r="P549" s="822"/>
      <c r="Q549" s="822"/>
      <c r="R549" s="822"/>
      <c r="S549" s="822"/>
      <c r="T549" s="822"/>
      <c r="U549" s="822"/>
      <c r="V549" s="823"/>
      <c r="W549" s="819"/>
      <c r="X549" s="824"/>
      <c r="Y549" s="825"/>
    </row>
    <row r="550" spans="1:25" ht="22.5" customHeight="1" x14ac:dyDescent="0.25">
      <c r="A550" s="819"/>
      <c r="B550" s="820"/>
      <c r="C550" s="820"/>
      <c r="D550" s="820"/>
      <c r="E550" s="820"/>
      <c r="F550" s="820"/>
      <c r="G550" s="820"/>
      <c r="H550" s="820"/>
      <c r="I550" s="820"/>
      <c r="J550" s="820"/>
      <c r="K550" s="821"/>
      <c r="L550" s="822"/>
      <c r="M550" s="822"/>
      <c r="N550" s="822"/>
      <c r="O550" s="822"/>
      <c r="P550" s="822"/>
      <c r="Q550" s="822"/>
      <c r="R550" s="822"/>
      <c r="S550" s="822"/>
      <c r="T550" s="822"/>
      <c r="U550" s="822"/>
      <c r="V550" s="823"/>
      <c r="W550" s="819"/>
      <c r="X550" s="824"/>
      <c r="Y550" s="825"/>
    </row>
    <row r="551" spans="1:25" ht="22.5" customHeight="1" x14ac:dyDescent="0.25">
      <c r="A551" s="819"/>
      <c r="B551" s="820"/>
      <c r="C551" s="820"/>
      <c r="D551" s="820"/>
      <c r="E551" s="820"/>
      <c r="F551" s="820"/>
      <c r="G551" s="820"/>
      <c r="H551" s="820"/>
      <c r="I551" s="820"/>
      <c r="J551" s="820"/>
      <c r="K551" s="821"/>
      <c r="L551" s="822"/>
      <c r="M551" s="822"/>
      <c r="N551" s="822"/>
      <c r="O551" s="822"/>
      <c r="P551" s="822"/>
      <c r="Q551" s="822"/>
      <c r="R551" s="822"/>
      <c r="S551" s="822"/>
      <c r="T551" s="822"/>
      <c r="U551" s="822"/>
      <c r="V551" s="823"/>
      <c r="W551" s="819"/>
      <c r="X551" s="824"/>
      <c r="Y551" s="825"/>
    </row>
    <row r="552" spans="1:25" ht="22.5" customHeight="1" x14ac:dyDescent="0.25">
      <c r="A552" s="819"/>
      <c r="B552" s="820"/>
      <c r="C552" s="820"/>
      <c r="D552" s="820"/>
      <c r="E552" s="820"/>
      <c r="F552" s="820"/>
      <c r="G552" s="820"/>
      <c r="H552" s="820"/>
      <c r="I552" s="820"/>
      <c r="J552" s="820"/>
      <c r="K552" s="821"/>
      <c r="L552" s="822"/>
      <c r="M552" s="822"/>
      <c r="N552" s="822"/>
      <c r="O552" s="822"/>
      <c r="P552" s="822"/>
      <c r="Q552" s="822"/>
      <c r="R552" s="822"/>
      <c r="S552" s="822"/>
      <c r="T552" s="822"/>
      <c r="U552" s="822"/>
      <c r="V552" s="823"/>
      <c r="W552" s="819"/>
      <c r="X552" s="824"/>
      <c r="Y552" s="825"/>
    </row>
    <row r="553" spans="1:25" ht="22.5" customHeight="1" x14ac:dyDescent="0.25">
      <c r="A553" s="819"/>
      <c r="B553" s="820"/>
      <c r="C553" s="820"/>
      <c r="D553" s="820"/>
      <c r="E553" s="820"/>
      <c r="F553" s="820"/>
      <c r="G553" s="820"/>
      <c r="H553" s="820"/>
      <c r="I553" s="820"/>
      <c r="J553" s="820"/>
      <c r="K553" s="821"/>
      <c r="L553" s="822"/>
      <c r="M553" s="822"/>
      <c r="N553" s="822"/>
      <c r="O553" s="822"/>
      <c r="P553" s="822"/>
      <c r="Q553" s="822"/>
      <c r="R553" s="822"/>
      <c r="S553" s="822"/>
      <c r="T553" s="822"/>
      <c r="U553" s="822"/>
      <c r="V553" s="823"/>
      <c r="W553" s="819"/>
      <c r="X553" s="824"/>
      <c r="Y553" s="825"/>
    </row>
    <row r="554" spans="1:25" ht="22.5" customHeight="1" x14ac:dyDescent="0.25">
      <c r="A554" s="819"/>
      <c r="B554" s="820"/>
      <c r="C554" s="820"/>
      <c r="D554" s="820"/>
      <c r="E554" s="820"/>
      <c r="F554" s="820"/>
      <c r="G554" s="820"/>
      <c r="H554" s="820"/>
      <c r="I554" s="820"/>
      <c r="J554" s="820"/>
      <c r="K554" s="821"/>
      <c r="L554" s="822"/>
      <c r="M554" s="822"/>
      <c r="N554" s="822"/>
      <c r="O554" s="822"/>
      <c r="P554" s="822"/>
      <c r="Q554" s="822"/>
      <c r="R554" s="822"/>
      <c r="S554" s="822"/>
      <c r="T554" s="822"/>
      <c r="U554" s="822"/>
      <c r="V554" s="823"/>
      <c r="W554" s="819"/>
      <c r="X554" s="824"/>
      <c r="Y554" s="825"/>
    </row>
    <row r="555" spans="1:25" ht="22.5" customHeight="1" x14ac:dyDescent="0.25">
      <c r="A555" s="819"/>
      <c r="B555" s="820"/>
      <c r="C555" s="820"/>
      <c r="D555" s="820"/>
      <c r="E555" s="820"/>
      <c r="F555" s="820"/>
      <c r="G555" s="820"/>
      <c r="H555" s="820"/>
      <c r="I555" s="820"/>
      <c r="J555" s="820"/>
      <c r="K555" s="821"/>
      <c r="L555" s="822"/>
      <c r="M555" s="822"/>
      <c r="N555" s="822"/>
      <c r="O555" s="822"/>
      <c r="P555" s="822"/>
      <c r="Q555" s="822"/>
      <c r="R555" s="822"/>
      <c r="S555" s="822"/>
      <c r="T555" s="822"/>
      <c r="U555" s="822"/>
      <c r="V555" s="823"/>
      <c r="W555" s="819"/>
      <c r="X555" s="824"/>
      <c r="Y555" s="825"/>
    </row>
    <row r="556" spans="1:25" ht="22.5" customHeight="1" x14ac:dyDescent="0.25">
      <c r="A556" s="819"/>
      <c r="B556" s="820"/>
      <c r="C556" s="820"/>
      <c r="D556" s="820"/>
      <c r="E556" s="820"/>
      <c r="F556" s="820"/>
      <c r="G556" s="820"/>
      <c r="H556" s="820"/>
      <c r="I556" s="820"/>
      <c r="J556" s="820"/>
      <c r="K556" s="821"/>
      <c r="L556" s="822"/>
      <c r="M556" s="822"/>
      <c r="N556" s="822"/>
      <c r="O556" s="822"/>
      <c r="P556" s="822"/>
      <c r="Q556" s="822"/>
      <c r="R556" s="822"/>
      <c r="S556" s="822"/>
      <c r="T556" s="822"/>
      <c r="U556" s="822"/>
      <c r="V556" s="823"/>
      <c r="W556" s="819"/>
      <c r="X556" s="824"/>
      <c r="Y556" s="825"/>
    </row>
    <row r="557" spans="1:25" ht="22.5" customHeight="1" x14ac:dyDescent="0.25">
      <c r="A557" s="819"/>
      <c r="B557" s="820"/>
      <c r="C557" s="820"/>
      <c r="D557" s="820"/>
      <c r="E557" s="820"/>
      <c r="F557" s="820"/>
      <c r="G557" s="820"/>
      <c r="H557" s="820"/>
      <c r="I557" s="820"/>
      <c r="J557" s="820"/>
      <c r="K557" s="821"/>
      <c r="L557" s="822"/>
      <c r="M557" s="822"/>
      <c r="N557" s="822"/>
      <c r="O557" s="822"/>
      <c r="P557" s="822"/>
      <c r="Q557" s="822"/>
      <c r="R557" s="822"/>
      <c r="S557" s="822"/>
      <c r="T557" s="822"/>
      <c r="U557" s="822"/>
      <c r="V557" s="823"/>
      <c r="W557" s="819"/>
      <c r="X557" s="824"/>
      <c r="Y557" s="825"/>
    </row>
    <row r="558" spans="1:25" ht="22.5" customHeight="1" x14ac:dyDescent="0.25">
      <c r="A558" s="819"/>
      <c r="B558" s="820"/>
      <c r="C558" s="820"/>
      <c r="D558" s="820"/>
      <c r="E558" s="820"/>
      <c r="F558" s="820"/>
      <c r="G558" s="820"/>
      <c r="H558" s="820"/>
      <c r="I558" s="820"/>
      <c r="J558" s="820"/>
      <c r="K558" s="821"/>
      <c r="L558" s="822"/>
      <c r="M558" s="822"/>
      <c r="N558" s="822"/>
      <c r="O558" s="822"/>
      <c r="P558" s="822"/>
      <c r="Q558" s="822"/>
      <c r="R558" s="822"/>
      <c r="S558" s="822"/>
      <c r="T558" s="822"/>
      <c r="U558" s="822"/>
      <c r="V558" s="823"/>
      <c r="W558" s="819"/>
      <c r="X558" s="824"/>
      <c r="Y558" s="825"/>
    </row>
    <row r="559" spans="1:25" ht="22.5" customHeight="1" x14ac:dyDescent="0.25">
      <c r="A559" s="819"/>
      <c r="B559" s="820"/>
      <c r="C559" s="820"/>
      <c r="D559" s="820"/>
      <c r="E559" s="820"/>
      <c r="F559" s="820"/>
      <c r="G559" s="820"/>
      <c r="H559" s="820"/>
      <c r="I559" s="820"/>
      <c r="J559" s="820"/>
      <c r="K559" s="821"/>
      <c r="L559" s="822"/>
      <c r="M559" s="822"/>
      <c r="N559" s="822"/>
      <c r="O559" s="822"/>
      <c r="P559" s="822"/>
      <c r="Q559" s="822"/>
      <c r="R559" s="822"/>
      <c r="S559" s="822"/>
      <c r="T559" s="822"/>
      <c r="U559" s="822"/>
      <c r="V559" s="823"/>
      <c r="W559" s="819"/>
      <c r="X559" s="824"/>
      <c r="Y559" s="825"/>
    </row>
    <row r="560" spans="1:25" ht="22.5" customHeight="1" x14ac:dyDescent="0.25">
      <c r="A560" s="819"/>
      <c r="B560" s="820"/>
      <c r="C560" s="820"/>
      <c r="D560" s="820"/>
      <c r="E560" s="820"/>
      <c r="F560" s="820"/>
      <c r="G560" s="820"/>
      <c r="H560" s="820"/>
      <c r="I560" s="820"/>
      <c r="J560" s="820"/>
      <c r="K560" s="821"/>
      <c r="L560" s="822"/>
      <c r="M560" s="822"/>
      <c r="N560" s="822"/>
      <c r="O560" s="822"/>
      <c r="P560" s="822"/>
      <c r="Q560" s="822"/>
      <c r="R560" s="822"/>
      <c r="S560" s="822"/>
      <c r="T560" s="822"/>
      <c r="U560" s="822"/>
      <c r="V560" s="823"/>
      <c r="W560" s="819"/>
      <c r="X560" s="824"/>
      <c r="Y560" s="825"/>
    </row>
    <row r="561" spans="1:25" ht="22.5" customHeight="1" x14ac:dyDescent="0.25">
      <c r="A561" s="819"/>
      <c r="B561" s="820"/>
      <c r="C561" s="820"/>
      <c r="D561" s="820"/>
      <c r="E561" s="820"/>
      <c r="F561" s="820"/>
      <c r="G561" s="820"/>
      <c r="H561" s="820"/>
      <c r="I561" s="820"/>
      <c r="J561" s="820"/>
      <c r="K561" s="821"/>
      <c r="L561" s="822"/>
      <c r="M561" s="822"/>
      <c r="N561" s="822"/>
      <c r="O561" s="822"/>
      <c r="P561" s="822"/>
      <c r="Q561" s="822"/>
      <c r="R561" s="822"/>
      <c r="S561" s="822"/>
      <c r="T561" s="822"/>
      <c r="U561" s="822"/>
      <c r="V561" s="823"/>
      <c r="W561" s="819"/>
      <c r="X561" s="824"/>
      <c r="Y561" s="825"/>
    </row>
    <row r="562" spans="1:25" ht="22.5" customHeight="1" x14ac:dyDescent="0.25">
      <c r="A562" s="819"/>
      <c r="B562" s="820"/>
      <c r="C562" s="820"/>
      <c r="D562" s="820"/>
      <c r="E562" s="820"/>
      <c r="F562" s="820"/>
      <c r="G562" s="820"/>
      <c r="H562" s="820"/>
      <c r="I562" s="820"/>
      <c r="J562" s="820"/>
      <c r="K562" s="821"/>
      <c r="L562" s="822"/>
      <c r="M562" s="822"/>
      <c r="N562" s="822"/>
      <c r="O562" s="822"/>
      <c r="P562" s="822"/>
      <c r="Q562" s="822"/>
      <c r="R562" s="822"/>
      <c r="S562" s="822"/>
      <c r="T562" s="822"/>
      <c r="U562" s="822"/>
      <c r="V562" s="823"/>
      <c r="W562" s="819"/>
      <c r="X562" s="824"/>
      <c r="Y562" s="825"/>
    </row>
    <row r="563" spans="1:25" ht="22.5" customHeight="1" x14ac:dyDescent="0.25">
      <c r="A563" s="819"/>
      <c r="B563" s="820"/>
      <c r="C563" s="820"/>
      <c r="D563" s="820"/>
      <c r="E563" s="820"/>
      <c r="F563" s="820"/>
      <c r="G563" s="820"/>
      <c r="H563" s="820"/>
      <c r="I563" s="820"/>
      <c r="J563" s="820"/>
      <c r="K563" s="821"/>
      <c r="L563" s="822"/>
      <c r="M563" s="822"/>
      <c r="N563" s="822"/>
      <c r="O563" s="822"/>
      <c r="P563" s="822"/>
      <c r="Q563" s="822"/>
      <c r="R563" s="822"/>
      <c r="S563" s="822"/>
      <c r="T563" s="822"/>
      <c r="U563" s="822"/>
      <c r="V563" s="823"/>
      <c r="W563" s="819"/>
      <c r="X563" s="824"/>
      <c r="Y563" s="825"/>
    </row>
    <row r="564" spans="1:25" ht="22.5" customHeight="1" x14ac:dyDescent="0.25">
      <c r="A564" s="819"/>
      <c r="B564" s="820"/>
      <c r="C564" s="820"/>
      <c r="D564" s="820"/>
      <c r="E564" s="820"/>
      <c r="F564" s="820"/>
      <c r="G564" s="820"/>
      <c r="H564" s="820"/>
      <c r="I564" s="820"/>
      <c r="J564" s="820"/>
      <c r="K564" s="821"/>
      <c r="L564" s="822"/>
      <c r="M564" s="822"/>
      <c r="N564" s="822"/>
      <c r="O564" s="822"/>
      <c r="P564" s="822"/>
      <c r="Q564" s="822"/>
      <c r="R564" s="822"/>
      <c r="S564" s="822"/>
      <c r="T564" s="822"/>
      <c r="U564" s="822"/>
      <c r="V564" s="823"/>
      <c r="W564" s="819"/>
      <c r="X564" s="824"/>
      <c r="Y564" s="825"/>
    </row>
    <row r="565" spans="1:25" ht="22.5" customHeight="1" x14ac:dyDescent="0.25">
      <c r="A565" s="819"/>
      <c r="B565" s="820"/>
      <c r="C565" s="820"/>
      <c r="D565" s="820"/>
      <c r="E565" s="820"/>
      <c r="F565" s="820"/>
      <c r="G565" s="820"/>
      <c r="H565" s="820"/>
      <c r="I565" s="820"/>
      <c r="J565" s="820"/>
      <c r="K565" s="821"/>
      <c r="L565" s="822"/>
      <c r="M565" s="822"/>
      <c r="N565" s="822"/>
      <c r="O565" s="822"/>
      <c r="P565" s="822"/>
      <c r="Q565" s="822"/>
      <c r="R565" s="822"/>
      <c r="S565" s="822"/>
      <c r="T565" s="822"/>
      <c r="U565" s="822"/>
      <c r="V565" s="823"/>
      <c r="W565" s="819"/>
      <c r="X565" s="824"/>
      <c r="Y565" s="825"/>
    </row>
    <row r="566" spans="1:25" s="171" customFormat="1" ht="22.5" customHeight="1" x14ac:dyDescent="0.25">
      <c r="A566" s="819"/>
      <c r="B566" s="820"/>
      <c r="C566" s="820"/>
      <c r="D566" s="820"/>
      <c r="E566" s="820"/>
      <c r="F566" s="820"/>
      <c r="G566" s="820"/>
      <c r="H566" s="826"/>
      <c r="I566" s="826"/>
      <c r="J566" s="826"/>
      <c r="K566" s="827"/>
      <c r="L566" s="828"/>
      <c r="M566" s="828"/>
      <c r="N566" s="828"/>
      <c r="O566" s="828"/>
      <c r="P566" s="828"/>
      <c r="Q566" s="828"/>
      <c r="R566" s="828"/>
      <c r="S566" s="828"/>
      <c r="T566" s="828"/>
      <c r="U566" s="828"/>
      <c r="V566" s="829"/>
      <c r="W566" s="830"/>
      <c r="X566" s="824"/>
      <c r="Y566" s="825"/>
    </row>
    <row r="567" spans="1:25" s="171" customFormat="1" ht="22.5" customHeight="1" x14ac:dyDescent="0.25">
      <c r="A567" s="819"/>
      <c r="B567" s="820"/>
      <c r="C567" s="820"/>
      <c r="D567" s="820"/>
      <c r="E567" s="820"/>
      <c r="F567" s="820"/>
      <c r="G567" s="820"/>
      <c r="H567" s="826"/>
      <c r="I567" s="826"/>
      <c r="J567" s="826"/>
      <c r="K567" s="827"/>
      <c r="L567" s="828"/>
      <c r="M567" s="828"/>
      <c r="N567" s="828"/>
      <c r="O567" s="828"/>
      <c r="P567" s="828"/>
      <c r="Q567" s="828"/>
      <c r="R567" s="828"/>
      <c r="S567" s="828"/>
      <c r="T567" s="828"/>
      <c r="U567" s="828"/>
      <c r="V567" s="829"/>
      <c r="W567" s="830"/>
      <c r="X567" s="824"/>
      <c r="Y567" s="825"/>
    </row>
    <row r="568" spans="1:25" ht="22.5" customHeight="1" x14ac:dyDescent="0.25">
      <c r="A568" s="819"/>
      <c r="B568" s="820"/>
      <c r="C568" s="820"/>
      <c r="D568" s="820"/>
      <c r="E568" s="820"/>
      <c r="F568" s="820"/>
      <c r="G568" s="820"/>
      <c r="H568" s="820"/>
      <c r="I568" s="820"/>
      <c r="J568" s="820"/>
      <c r="K568" s="821"/>
      <c r="L568" s="822"/>
      <c r="M568" s="822"/>
      <c r="N568" s="822"/>
      <c r="O568" s="822"/>
      <c r="P568" s="822"/>
      <c r="Q568" s="822"/>
      <c r="R568" s="822"/>
      <c r="S568" s="822"/>
      <c r="T568" s="822"/>
      <c r="U568" s="822"/>
      <c r="V568" s="823"/>
      <c r="W568" s="819"/>
      <c r="X568" s="824"/>
      <c r="Y568" s="825"/>
    </row>
    <row r="569" spans="1:25" ht="22.5" customHeight="1" x14ac:dyDescent="0.25">
      <c r="A569" s="819"/>
      <c r="B569" s="820"/>
      <c r="C569" s="820"/>
      <c r="D569" s="820"/>
      <c r="E569" s="820"/>
      <c r="F569" s="820"/>
      <c r="G569" s="820"/>
      <c r="H569" s="820"/>
      <c r="I569" s="820"/>
      <c r="J569" s="820"/>
      <c r="K569" s="821"/>
      <c r="L569" s="822"/>
      <c r="M569" s="822"/>
      <c r="N569" s="822"/>
      <c r="O569" s="822"/>
      <c r="P569" s="822"/>
      <c r="Q569" s="822"/>
      <c r="R569" s="822"/>
      <c r="S569" s="822"/>
      <c r="T569" s="822"/>
      <c r="U569" s="822"/>
      <c r="V569" s="823"/>
      <c r="W569" s="819"/>
      <c r="X569" s="824"/>
      <c r="Y569" s="825"/>
    </row>
    <row r="570" spans="1:25" ht="22.5" customHeight="1" x14ac:dyDescent="0.25">
      <c r="A570" s="819"/>
      <c r="B570" s="820"/>
      <c r="C570" s="820"/>
      <c r="D570" s="820"/>
      <c r="E570" s="820"/>
      <c r="F570" s="820"/>
      <c r="G570" s="820"/>
      <c r="H570" s="820"/>
      <c r="I570" s="820"/>
      <c r="J570" s="820"/>
      <c r="K570" s="821"/>
      <c r="L570" s="822"/>
      <c r="M570" s="822"/>
      <c r="N570" s="822"/>
      <c r="O570" s="822"/>
      <c r="P570" s="822"/>
      <c r="Q570" s="822"/>
      <c r="R570" s="822"/>
      <c r="S570" s="822"/>
      <c r="T570" s="822"/>
      <c r="U570" s="822"/>
      <c r="V570" s="823"/>
      <c r="W570" s="819"/>
      <c r="X570" s="824"/>
      <c r="Y570" s="825"/>
    </row>
    <row r="571" spans="1:25" ht="22.5" customHeight="1" x14ac:dyDescent="0.25">
      <c r="A571" s="819"/>
      <c r="B571" s="820"/>
      <c r="C571" s="820"/>
      <c r="D571" s="820"/>
      <c r="E571" s="820"/>
      <c r="F571" s="820"/>
      <c r="G571" s="820"/>
      <c r="H571" s="820"/>
      <c r="I571" s="820"/>
      <c r="J571" s="820"/>
      <c r="K571" s="821"/>
      <c r="L571" s="822"/>
      <c r="M571" s="822"/>
      <c r="N571" s="822"/>
      <c r="O571" s="822"/>
      <c r="P571" s="822"/>
      <c r="Q571" s="822"/>
      <c r="R571" s="822"/>
      <c r="S571" s="822"/>
      <c r="T571" s="822"/>
      <c r="U571" s="822"/>
      <c r="V571" s="823"/>
      <c r="W571" s="819"/>
      <c r="X571" s="824"/>
      <c r="Y571" s="825"/>
    </row>
    <row r="572" spans="1:25" ht="22.5" customHeight="1" x14ac:dyDescent="0.25">
      <c r="A572" s="819"/>
      <c r="B572" s="820"/>
      <c r="C572" s="820"/>
      <c r="D572" s="820"/>
      <c r="E572" s="820"/>
      <c r="F572" s="820"/>
      <c r="G572" s="820"/>
      <c r="H572" s="820"/>
      <c r="I572" s="820"/>
      <c r="J572" s="820"/>
      <c r="K572" s="821"/>
      <c r="L572" s="822"/>
      <c r="M572" s="822"/>
      <c r="N572" s="822"/>
      <c r="O572" s="822"/>
      <c r="P572" s="822"/>
      <c r="Q572" s="822"/>
      <c r="R572" s="822"/>
      <c r="S572" s="822"/>
      <c r="T572" s="822"/>
      <c r="U572" s="822"/>
      <c r="V572" s="823"/>
      <c r="W572" s="819"/>
      <c r="X572" s="824"/>
      <c r="Y572" s="825"/>
    </row>
    <row r="573" spans="1:25" ht="22.5" customHeight="1" x14ac:dyDescent="0.25">
      <c r="A573" s="819"/>
      <c r="B573" s="820"/>
      <c r="C573" s="820"/>
      <c r="D573" s="820"/>
      <c r="E573" s="820"/>
      <c r="F573" s="820"/>
      <c r="G573" s="820"/>
      <c r="H573" s="820"/>
      <c r="I573" s="820"/>
      <c r="J573" s="820"/>
      <c r="K573" s="821"/>
      <c r="L573" s="822"/>
      <c r="M573" s="822"/>
      <c r="N573" s="822"/>
      <c r="O573" s="822"/>
      <c r="P573" s="822"/>
      <c r="Q573" s="822"/>
      <c r="R573" s="822"/>
      <c r="S573" s="822"/>
      <c r="T573" s="822"/>
      <c r="U573" s="822"/>
      <c r="V573" s="823"/>
      <c r="W573" s="819"/>
      <c r="X573" s="824"/>
      <c r="Y573" s="825"/>
    </row>
    <row r="574" spans="1:25" ht="22.5" customHeight="1" x14ac:dyDescent="0.25">
      <c r="A574" s="819"/>
      <c r="B574" s="820"/>
      <c r="C574" s="820"/>
      <c r="D574" s="820"/>
      <c r="E574" s="820"/>
      <c r="F574" s="820"/>
      <c r="G574" s="820"/>
      <c r="H574" s="820"/>
      <c r="I574" s="820"/>
      <c r="J574" s="820"/>
      <c r="K574" s="821"/>
      <c r="L574" s="822"/>
      <c r="M574" s="822"/>
      <c r="N574" s="822"/>
      <c r="O574" s="822"/>
      <c r="P574" s="822"/>
      <c r="Q574" s="822"/>
      <c r="R574" s="822"/>
      <c r="S574" s="822"/>
      <c r="T574" s="822"/>
      <c r="U574" s="822"/>
      <c r="V574" s="823"/>
      <c r="W574" s="819"/>
      <c r="X574" s="824"/>
      <c r="Y574" s="825"/>
    </row>
    <row r="575" spans="1:25" ht="22.5" customHeight="1" x14ac:dyDescent="0.25">
      <c r="A575" s="819"/>
      <c r="B575" s="820"/>
      <c r="C575" s="820"/>
      <c r="D575" s="820"/>
      <c r="E575" s="820"/>
      <c r="F575" s="820"/>
      <c r="G575" s="820"/>
      <c r="H575" s="820"/>
      <c r="I575" s="820"/>
      <c r="J575" s="820"/>
      <c r="K575" s="821"/>
      <c r="L575" s="822"/>
      <c r="M575" s="822"/>
      <c r="N575" s="822"/>
      <c r="O575" s="822"/>
      <c r="P575" s="822"/>
      <c r="Q575" s="822"/>
      <c r="R575" s="822"/>
      <c r="S575" s="822"/>
      <c r="T575" s="822"/>
      <c r="U575" s="822"/>
      <c r="V575" s="823"/>
      <c r="W575" s="819"/>
      <c r="X575" s="824"/>
      <c r="Y575" s="825"/>
    </row>
    <row r="576" spans="1:25" ht="22.5" customHeight="1" x14ac:dyDescent="0.25">
      <c r="A576" s="819"/>
      <c r="B576" s="820"/>
      <c r="C576" s="820"/>
      <c r="D576" s="820"/>
      <c r="E576" s="820"/>
      <c r="F576" s="820"/>
      <c r="G576" s="820"/>
      <c r="H576" s="820"/>
      <c r="I576" s="820"/>
      <c r="J576" s="820"/>
      <c r="K576" s="821"/>
      <c r="L576" s="822"/>
      <c r="M576" s="822"/>
      <c r="N576" s="822"/>
      <c r="O576" s="822"/>
      <c r="P576" s="822"/>
      <c r="Q576" s="822"/>
      <c r="R576" s="822"/>
      <c r="S576" s="822"/>
      <c r="T576" s="822"/>
      <c r="U576" s="822"/>
      <c r="V576" s="823"/>
      <c r="W576" s="819"/>
      <c r="X576" s="824"/>
      <c r="Y576" s="825"/>
    </row>
    <row r="577" spans="1:25" ht="22.5" customHeight="1" x14ac:dyDescent="0.25">
      <c r="A577" s="819"/>
      <c r="B577" s="820"/>
      <c r="C577" s="820"/>
      <c r="D577" s="820"/>
      <c r="E577" s="820"/>
      <c r="F577" s="820"/>
      <c r="G577" s="820"/>
      <c r="H577" s="820"/>
      <c r="I577" s="820"/>
      <c r="J577" s="820"/>
      <c r="K577" s="821"/>
      <c r="L577" s="822"/>
      <c r="M577" s="822"/>
      <c r="N577" s="822"/>
      <c r="O577" s="822"/>
      <c r="P577" s="822"/>
      <c r="Q577" s="822"/>
      <c r="R577" s="822"/>
      <c r="S577" s="822"/>
      <c r="T577" s="822"/>
      <c r="U577" s="822"/>
      <c r="V577" s="823"/>
      <c r="W577" s="819"/>
      <c r="X577" s="824"/>
      <c r="Y577" s="825"/>
    </row>
    <row r="578" spans="1:25" ht="22.5" customHeight="1" x14ac:dyDescent="0.25">
      <c r="A578" s="819"/>
      <c r="B578" s="820"/>
      <c r="C578" s="820"/>
      <c r="D578" s="820"/>
      <c r="E578" s="820"/>
      <c r="F578" s="820"/>
      <c r="G578" s="820"/>
      <c r="H578" s="820"/>
      <c r="I578" s="820"/>
      <c r="J578" s="820"/>
      <c r="K578" s="821"/>
      <c r="L578" s="822"/>
      <c r="M578" s="822"/>
      <c r="N578" s="822"/>
      <c r="O578" s="822"/>
      <c r="P578" s="822"/>
      <c r="Q578" s="822"/>
      <c r="R578" s="822"/>
      <c r="S578" s="822"/>
      <c r="T578" s="822"/>
      <c r="U578" s="822"/>
      <c r="V578" s="823"/>
      <c r="W578" s="819"/>
      <c r="X578" s="824"/>
      <c r="Y578" s="825"/>
    </row>
    <row r="579" spans="1:25" ht="22.5" customHeight="1" x14ac:dyDescent="0.25">
      <c r="A579" s="819"/>
      <c r="B579" s="820"/>
      <c r="C579" s="820"/>
      <c r="D579" s="820"/>
      <c r="E579" s="820"/>
      <c r="F579" s="820"/>
      <c r="G579" s="820"/>
      <c r="H579" s="820"/>
      <c r="I579" s="820"/>
      <c r="J579" s="820"/>
      <c r="K579" s="821"/>
      <c r="L579" s="822"/>
      <c r="M579" s="822"/>
      <c r="N579" s="822"/>
      <c r="O579" s="822"/>
      <c r="P579" s="822"/>
      <c r="Q579" s="822"/>
      <c r="R579" s="822"/>
      <c r="S579" s="822"/>
      <c r="T579" s="822"/>
      <c r="U579" s="822"/>
      <c r="V579" s="823"/>
      <c r="W579" s="819"/>
      <c r="X579" s="824"/>
      <c r="Y579" s="825"/>
    </row>
    <row r="580" spans="1:25" s="171" customFormat="1" ht="22.5" customHeight="1" x14ac:dyDescent="0.25">
      <c r="A580" s="819"/>
      <c r="B580" s="820"/>
      <c r="C580" s="820"/>
      <c r="D580" s="820"/>
      <c r="E580" s="820"/>
      <c r="F580" s="820"/>
      <c r="G580" s="820"/>
      <c r="H580" s="826"/>
      <c r="I580" s="826"/>
      <c r="J580" s="826"/>
      <c r="K580" s="827"/>
      <c r="L580" s="828"/>
      <c r="M580" s="828"/>
      <c r="N580" s="828"/>
      <c r="O580" s="828"/>
      <c r="P580" s="828"/>
      <c r="Q580" s="828"/>
      <c r="R580" s="828"/>
      <c r="S580" s="828"/>
      <c r="T580" s="828"/>
      <c r="U580" s="828"/>
      <c r="V580" s="829"/>
      <c r="W580" s="830"/>
      <c r="X580" s="824"/>
      <c r="Y580" s="825"/>
    </row>
    <row r="581" spans="1:25" s="171" customFormat="1" ht="22.5" customHeight="1" x14ac:dyDescent="0.25">
      <c r="A581" s="819"/>
      <c r="B581" s="820"/>
      <c r="C581" s="820"/>
      <c r="D581" s="820"/>
      <c r="E581" s="820"/>
      <c r="F581" s="820"/>
      <c r="G581" s="820"/>
      <c r="H581" s="820"/>
      <c r="I581" s="820"/>
      <c r="J581" s="820"/>
      <c r="K581" s="821"/>
      <c r="L581" s="831"/>
      <c r="M581" s="831"/>
      <c r="N581" s="831"/>
      <c r="O581" s="831"/>
      <c r="P581" s="831"/>
      <c r="Q581" s="831"/>
      <c r="R581" s="831"/>
      <c r="S581" s="831"/>
      <c r="T581" s="831"/>
      <c r="U581" s="831"/>
      <c r="V581" s="829"/>
      <c r="W581" s="826"/>
      <c r="X581" s="824"/>
      <c r="Y581" s="825"/>
    </row>
    <row r="582" spans="1:25" ht="22.5" customHeight="1" x14ac:dyDescent="0.25">
      <c r="A582" s="819"/>
      <c r="B582" s="820"/>
      <c r="C582" s="820"/>
      <c r="D582" s="820"/>
      <c r="E582" s="820"/>
      <c r="F582" s="820"/>
      <c r="G582" s="820"/>
      <c r="H582" s="820"/>
      <c r="I582" s="820"/>
      <c r="J582" s="820"/>
      <c r="K582" s="821"/>
      <c r="L582" s="831"/>
      <c r="M582" s="831"/>
      <c r="N582" s="831"/>
      <c r="O582" s="831"/>
      <c r="P582" s="831"/>
      <c r="Q582" s="831"/>
      <c r="R582" s="831"/>
      <c r="S582" s="831"/>
      <c r="T582" s="831"/>
      <c r="U582" s="831"/>
      <c r="V582" s="829"/>
      <c r="W582" s="826"/>
      <c r="X582" s="824"/>
      <c r="Y582" s="825"/>
    </row>
    <row r="583" spans="1:25" ht="22.5" customHeight="1" x14ac:dyDescent="0.25">
      <c r="A583" s="819"/>
      <c r="B583" s="820"/>
      <c r="C583" s="820"/>
      <c r="D583" s="820"/>
      <c r="E583" s="820"/>
      <c r="F583" s="820"/>
      <c r="G583" s="820"/>
      <c r="H583" s="820"/>
      <c r="I583" s="820"/>
      <c r="J583" s="820"/>
      <c r="K583" s="821"/>
      <c r="L583" s="831"/>
      <c r="M583" s="831"/>
      <c r="N583" s="831"/>
      <c r="O583" s="831"/>
      <c r="P583" s="831"/>
      <c r="Q583" s="831"/>
      <c r="R583" s="831"/>
      <c r="S583" s="831"/>
      <c r="T583" s="831"/>
      <c r="U583" s="831"/>
      <c r="V583" s="829"/>
      <c r="W583" s="826"/>
      <c r="X583" s="824"/>
      <c r="Y583" s="825"/>
    </row>
    <row r="584" spans="1:25" ht="22.5" customHeight="1" x14ac:dyDescent="0.25">
      <c r="A584" s="819"/>
      <c r="B584" s="820"/>
      <c r="C584" s="820"/>
      <c r="D584" s="820"/>
      <c r="E584" s="820"/>
      <c r="F584" s="820"/>
      <c r="G584" s="820"/>
      <c r="H584" s="820"/>
      <c r="I584" s="820"/>
      <c r="J584" s="820"/>
      <c r="K584" s="821"/>
      <c r="L584" s="831"/>
      <c r="M584" s="831"/>
      <c r="N584" s="831"/>
      <c r="O584" s="831"/>
      <c r="P584" s="831"/>
      <c r="Q584" s="831"/>
      <c r="R584" s="831"/>
      <c r="S584" s="831"/>
      <c r="T584" s="831"/>
      <c r="U584" s="831"/>
      <c r="V584" s="829"/>
      <c r="W584" s="826"/>
      <c r="X584" s="824"/>
      <c r="Y584" s="825"/>
    </row>
    <row r="585" spans="1:25" ht="22.5" customHeight="1" x14ac:dyDescent="0.25">
      <c r="A585" s="819"/>
      <c r="B585" s="820"/>
      <c r="C585" s="820"/>
      <c r="D585" s="820"/>
      <c r="E585" s="820"/>
      <c r="F585" s="820"/>
      <c r="G585" s="820"/>
      <c r="H585" s="820"/>
      <c r="I585" s="820"/>
      <c r="J585" s="820"/>
      <c r="K585" s="821"/>
      <c r="L585" s="831"/>
      <c r="M585" s="831"/>
      <c r="N585" s="831"/>
      <c r="O585" s="831"/>
      <c r="P585" s="831"/>
      <c r="Q585" s="831"/>
      <c r="R585" s="831"/>
      <c r="S585" s="831"/>
      <c r="T585" s="831"/>
      <c r="U585" s="831"/>
      <c r="V585" s="829"/>
      <c r="W585" s="826"/>
      <c r="X585" s="824"/>
      <c r="Y585" s="825"/>
    </row>
    <row r="586" spans="1:25" ht="22.5" customHeight="1" x14ac:dyDescent="0.25">
      <c r="A586" s="819"/>
      <c r="B586" s="820"/>
      <c r="C586" s="820"/>
      <c r="D586" s="820"/>
      <c r="E586" s="820"/>
      <c r="F586" s="820"/>
      <c r="G586" s="820"/>
      <c r="H586" s="820"/>
      <c r="I586" s="820"/>
      <c r="J586" s="820"/>
      <c r="K586" s="821"/>
      <c r="L586" s="831"/>
      <c r="M586" s="831"/>
      <c r="N586" s="831"/>
      <c r="O586" s="831"/>
      <c r="P586" s="831"/>
      <c r="Q586" s="831"/>
      <c r="R586" s="831"/>
      <c r="S586" s="831"/>
      <c r="T586" s="831"/>
      <c r="U586" s="831"/>
      <c r="V586" s="829"/>
      <c r="W586" s="826"/>
      <c r="X586" s="824"/>
      <c r="Y586" s="825"/>
    </row>
    <row r="587" spans="1:25" ht="22.5" customHeight="1" x14ac:dyDescent="0.25">
      <c r="A587" s="819"/>
      <c r="B587" s="820"/>
      <c r="C587" s="820"/>
      <c r="D587" s="820"/>
      <c r="E587" s="820"/>
      <c r="F587" s="820"/>
      <c r="G587" s="820"/>
      <c r="H587" s="820"/>
      <c r="I587" s="820"/>
      <c r="J587" s="820"/>
      <c r="K587" s="821"/>
      <c r="L587" s="831"/>
      <c r="M587" s="831"/>
      <c r="N587" s="831"/>
      <c r="O587" s="831"/>
      <c r="P587" s="831"/>
      <c r="Q587" s="831"/>
      <c r="R587" s="831"/>
      <c r="S587" s="831"/>
      <c r="T587" s="831"/>
      <c r="U587" s="831"/>
      <c r="V587" s="829"/>
      <c r="W587" s="826"/>
      <c r="X587" s="824"/>
      <c r="Y587" s="825"/>
    </row>
    <row r="588" spans="1:25" ht="22.5" customHeight="1" x14ac:dyDescent="0.25">
      <c r="A588" s="819"/>
      <c r="B588" s="820"/>
      <c r="C588" s="820"/>
      <c r="D588" s="820"/>
      <c r="E588" s="820"/>
      <c r="F588" s="820"/>
      <c r="G588" s="820"/>
      <c r="H588" s="820"/>
      <c r="I588" s="820"/>
      <c r="J588" s="820"/>
      <c r="K588" s="821"/>
      <c r="L588" s="831"/>
      <c r="M588" s="831"/>
      <c r="N588" s="831"/>
      <c r="O588" s="831"/>
      <c r="P588" s="831"/>
      <c r="Q588" s="831"/>
      <c r="R588" s="831"/>
      <c r="S588" s="831"/>
      <c r="T588" s="831"/>
      <c r="U588" s="831"/>
      <c r="V588" s="829"/>
      <c r="W588" s="826"/>
      <c r="X588" s="824"/>
      <c r="Y588" s="825"/>
    </row>
    <row r="589" spans="1:25" ht="22.5" customHeight="1" x14ac:dyDescent="0.25">
      <c r="A589" s="819"/>
      <c r="B589" s="820"/>
      <c r="C589" s="820"/>
      <c r="D589" s="820"/>
      <c r="E589" s="820"/>
      <c r="F589" s="820"/>
      <c r="G589" s="820"/>
      <c r="H589" s="820"/>
      <c r="I589" s="820"/>
      <c r="J589" s="820"/>
      <c r="K589" s="821"/>
      <c r="L589" s="831"/>
      <c r="M589" s="831"/>
      <c r="N589" s="831"/>
      <c r="O589" s="831"/>
      <c r="P589" s="831"/>
      <c r="Q589" s="831"/>
      <c r="R589" s="831"/>
      <c r="S589" s="831"/>
      <c r="T589" s="831"/>
      <c r="U589" s="831"/>
      <c r="V589" s="829"/>
      <c r="W589" s="826"/>
      <c r="X589" s="824"/>
      <c r="Y589" s="825"/>
    </row>
    <row r="590" spans="1:25" ht="22.5" customHeight="1" x14ac:dyDescent="0.25">
      <c r="A590" s="819"/>
      <c r="B590" s="820"/>
      <c r="C590" s="820"/>
      <c r="D590" s="820"/>
      <c r="E590" s="820"/>
      <c r="F590" s="820"/>
      <c r="G590" s="820"/>
      <c r="H590" s="820"/>
      <c r="I590" s="820"/>
      <c r="J590" s="820"/>
      <c r="K590" s="821"/>
      <c r="L590" s="831"/>
      <c r="M590" s="831"/>
      <c r="N590" s="831"/>
      <c r="O590" s="831"/>
      <c r="P590" s="831"/>
      <c r="Q590" s="831"/>
      <c r="R590" s="831"/>
      <c r="S590" s="831"/>
      <c r="T590" s="831"/>
      <c r="U590" s="831"/>
      <c r="V590" s="829"/>
      <c r="W590" s="826"/>
      <c r="X590" s="824"/>
      <c r="Y590" s="825"/>
    </row>
    <row r="591" spans="1:25" ht="22.5" customHeight="1" x14ac:dyDescent="0.25">
      <c r="A591" s="819"/>
      <c r="B591" s="820"/>
      <c r="C591" s="820"/>
      <c r="D591" s="820"/>
      <c r="E591" s="820"/>
      <c r="F591" s="820"/>
      <c r="G591" s="820"/>
      <c r="H591" s="820"/>
      <c r="I591" s="820"/>
      <c r="J591" s="820"/>
      <c r="K591" s="821"/>
      <c r="L591" s="831"/>
      <c r="M591" s="831"/>
      <c r="N591" s="831"/>
      <c r="O591" s="831"/>
      <c r="P591" s="831"/>
      <c r="Q591" s="831"/>
      <c r="R591" s="831"/>
      <c r="S591" s="831"/>
      <c r="T591" s="831"/>
      <c r="U591" s="831"/>
      <c r="V591" s="829"/>
      <c r="W591" s="826"/>
      <c r="X591" s="824"/>
      <c r="Y591" s="825"/>
    </row>
    <row r="592" spans="1:25" ht="22.5" customHeight="1" x14ac:dyDescent="0.25">
      <c r="A592" s="819"/>
      <c r="B592" s="820"/>
      <c r="C592" s="820"/>
      <c r="D592" s="820"/>
      <c r="E592" s="820"/>
      <c r="F592" s="820"/>
      <c r="G592" s="820"/>
      <c r="H592" s="820"/>
      <c r="I592" s="820"/>
      <c r="J592" s="820"/>
      <c r="K592" s="821"/>
      <c r="L592" s="831"/>
      <c r="M592" s="831"/>
      <c r="N592" s="831"/>
      <c r="O592" s="831"/>
      <c r="P592" s="831"/>
      <c r="Q592" s="831"/>
      <c r="R592" s="831"/>
      <c r="S592" s="831"/>
      <c r="T592" s="831"/>
      <c r="U592" s="831"/>
      <c r="V592" s="829"/>
      <c r="W592" s="826"/>
      <c r="X592" s="824"/>
      <c r="Y592" s="825"/>
    </row>
    <row r="593" spans="1:25" ht="22.5" customHeight="1" x14ac:dyDescent="0.25">
      <c r="A593" s="819"/>
      <c r="B593" s="820"/>
      <c r="C593" s="820"/>
      <c r="D593" s="820"/>
      <c r="E593" s="820"/>
      <c r="F593" s="820"/>
      <c r="G593" s="820"/>
      <c r="H593" s="820"/>
      <c r="I593" s="820"/>
      <c r="J593" s="820"/>
      <c r="K593" s="821"/>
      <c r="L593" s="831"/>
      <c r="M593" s="831"/>
      <c r="N593" s="831"/>
      <c r="O593" s="831"/>
      <c r="P593" s="831"/>
      <c r="Q593" s="831"/>
      <c r="R593" s="831"/>
      <c r="S593" s="831"/>
      <c r="T593" s="831"/>
      <c r="U593" s="831"/>
      <c r="V593" s="829"/>
      <c r="W593" s="826"/>
      <c r="X593" s="824"/>
      <c r="Y593" s="825"/>
    </row>
    <row r="594" spans="1:25" ht="22.5" customHeight="1" x14ac:dyDescent="0.25">
      <c r="A594" s="819"/>
      <c r="B594" s="820"/>
      <c r="C594" s="820"/>
      <c r="D594" s="820"/>
      <c r="E594" s="820"/>
      <c r="F594" s="820"/>
      <c r="G594" s="820"/>
      <c r="H594" s="820"/>
      <c r="I594" s="820"/>
      <c r="J594" s="820"/>
      <c r="K594" s="821"/>
      <c r="L594" s="832"/>
      <c r="M594" s="832"/>
      <c r="N594" s="832"/>
      <c r="O594" s="832"/>
      <c r="P594" s="832"/>
      <c r="Q594" s="832"/>
      <c r="R594" s="832"/>
      <c r="S594" s="832"/>
      <c r="T594" s="832"/>
      <c r="U594" s="832"/>
      <c r="V594" s="823"/>
      <c r="W594" s="826"/>
      <c r="X594" s="824"/>
      <c r="Y594" s="825"/>
    </row>
    <row r="595" spans="1:25" ht="22.5" customHeight="1" x14ac:dyDescent="0.25">
      <c r="A595" s="819"/>
      <c r="B595" s="820"/>
      <c r="C595" s="820"/>
      <c r="D595" s="820"/>
      <c r="E595" s="820"/>
      <c r="F595" s="820"/>
      <c r="G595" s="820"/>
      <c r="H595" s="820"/>
      <c r="I595" s="820"/>
      <c r="J595" s="820"/>
      <c r="K595" s="821"/>
      <c r="L595" s="832"/>
      <c r="M595" s="832"/>
      <c r="N595" s="832"/>
      <c r="O595" s="832"/>
      <c r="P595" s="832"/>
      <c r="Q595" s="832"/>
      <c r="R595" s="832"/>
      <c r="S595" s="832"/>
      <c r="T595" s="832"/>
      <c r="U595" s="832"/>
      <c r="V595" s="823"/>
      <c r="W595" s="826"/>
      <c r="X595" s="824"/>
      <c r="Y595" s="825"/>
    </row>
    <row r="596" spans="1:25" ht="22.5" customHeight="1" x14ac:dyDescent="0.25">
      <c r="A596" s="819"/>
      <c r="B596" s="820"/>
      <c r="C596" s="820"/>
      <c r="D596" s="820"/>
      <c r="E596" s="820"/>
      <c r="F596" s="820"/>
      <c r="G596" s="820"/>
      <c r="H596" s="820"/>
      <c r="I596" s="820"/>
      <c r="J596" s="820"/>
      <c r="K596" s="821"/>
      <c r="L596" s="832"/>
      <c r="M596" s="832"/>
      <c r="N596" s="832"/>
      <c r="O596" s="832"/>
      <c r="P596" s="832"/>
      <c r="Q596" s="832"/>
      <c r="R596" s="832"/>
      <c r="S596" s="832"/>
      <c r="T596" s="832"/>
      <c r="U596" s="832"/>
      <c r="V596" s="823"/>
      <c r="W596" s="826"/>
      <c r="X596" s="824"/>
      <c r="Y596" s="825"/>
    </row>
    <row r="597" spans="1:25" ht="22.5" customHeight="1" x14ac:dyDescent="0.25">
      <c r="A597" s="819"/>
      <c r="B597" s="820"/>
      <c r="C597" s="820"/>
      <c r="D597" s="820"/>
      <c r="E597" s="820"/>
      <c r="F597" s="820"/>
      <c r="G597" s="820"/>
      <c r="H597" s="820"/>
      <c r="I597" s="820"/>
      <c r="J597" s="820"/>
      <c r="K597" s="821"/>
      <c r="L597" s="832"/>
      <c r="M597" s="832"/>
      <c r="N597" s="832"/>
      <c r="O597" s="832"/>
      <c r="P597" s="832"/>
      <c r="Q597" s="832"/>
      <c r="R597" s="832"/>
      <c r="S597" s="832"/>
      <c r="T597" s="832"/>
      <c r="U597" s="832"/>
      <c r="V597" s="823"/>
      <c r="W597" s="826"/>
      <c r="X597" s="824"/>
      <c r="Y597" s="825"/>
    </row>
    <row r="598" spans="1:25" ht="22.5" customHeight="1" x14ac:dyDescent="0.25">
      <c r="A598" s="819"/>
      <c r="B598" s="820"/>
      <c r="C598" s="820"/>
      <c r="D598" s="820"/>
      <c r="E598" s="820"/>
      <c r="F598" s="820"/>
      <c r="G598" s="820"/>
      <c r="H598" s="820"/>
      <c r="I598" s="820"/>
      <c r="J598" s="820"/>
      <c r="K598" s="821"/>
      <c r="L598" s="832"/>
      <c r="M598" s="832"/>
      <c r="N598" s="832"/>
      <c r="O598" s="832"/>
      <c r="P598" s="832"/>
      <c r="Q598" s="832"/>
      <c r="R598" s="832"/>
      <c r="S598" s="832"/>
      <c r="T598" s="832"/>
      <c r="U598" s="832"/>
      <c r="V598" s="823"/>
      <c r="W598" s="826"/>
      <c r="X598" s="824"/>
      <c r="Y598" s="825"/>
    </row>
    <row r="599" spans="1:25" ht="22.5" customHeight="1" x14ac:dyDescent="0.25">
      <c r="A599" s="819"/>
      <c r="B599" s="820"/>
      <c r="C599" s="820"/>
      <c r="D599" s="820"/>
      <c r="E599" s="820"/>
      <c r="F599" s="820"/>
      <c r="G599" s="820"/>
      <c r="H599" s="820"/>
      <c r="I599" s="820"/>
      <c r="J599" s="820"/>
      <c r="K599" s="821"/>
      <c r="L599" s="832"/>
      <c r="M599" s="832"/>
      <c r="N599" s="832"/>
      <c r="O599" s="832"/>
      <c r="P599" s="832"/>
      <c r="Q599" s="832"/>
      <c r="R599" s="832"/>
      <c r="S599" s="832"/>
      <c r="T599" s="832"/>
      <c r="U599" s="832"/>
      <c r="V599" s="823"/>
      <c r="W599" s="826"/>
      <c r="X599" s="824"/>
      <c r="Y599" s="825"/>
    </row>
    <row r="600" spans="1:25" ht="22.5" customHeight="1" x14ac:dyDescent="0.25">
      <c r="A600" s="819"/>
      <c r="B600" s="820"/>
      <c r="C600" s="820"/>
      <c r="D600" s="820"/>
      <c r="E600" s="820"/>
      <c r="F600" s="820"/>
      <c r="G600" s="820"/>
      <c r="H600" s="820"/>
      <c r="I600" s="820"/>
      <c r="J600" s="820"/>
      <c r="K600" s="821"/>
      <c r="L600" s="832"/>
      <c r="M600" s="832"/>
      <c r="N600" s="832"/>
      <c r="O600" s="832"/>
      <c r="P600" s="832"/>
      <c r="Q600" s="832"/>
      <c r="R600" s="832"/>
      <c r="S600" s="832"/>
      <c r="T600" s="832"/>
      <c r="U600" s="832"/>
      <c r="V600" s="823"/>
      <c r="W600" s="826"/>
      <c r="X600" s="824"/>
      <c r="Y600" s="825"/>
    </row>
    <row r="601" spans="1:25" ht="22.5" customHeight="1" x14ac:dyDescent="0.25">
      <c r="A601" s="819"/>
      <c r="B601" s="820"/>
      <c r="C601" s="820"/>
      <c r="D601" s="820"/>
      <c r="E601" s="820"/>
      <c r="F601" s="820"/>
      <c r="G601" s="820"/>
      <c r="H601" s="820"/>
      <c r="I601" s="820"/>
      <c r="J601" s="820"/>
      <c r="K601" s="821"/>
      <c r="L601" s="832"/>
      <c r="M601" s="832"/>
      <c r="N601" s="832"/>
      <c r="O601" s="832"/>
      <c r="P601" s="832"/>
      <c r="Q601" s="832"/>
      <c r="R601" s="832"/>
      <c r="S601" s="832"/>
      <c r="T601" s="832"/>
      <c r="U601" s="832"/>
      <c r="V601" s="823"/>
      <c r="W601" s="826"/>
      <c r="X601" s="824"/>
      <c r="Y601" s="825"/>
    </row>
    <row r="602" spans="1:25" ht="22.5" customHeight="1" x14ac:dyDescent="0.25">
      <c r="A602" s="819"/>
      <c r="B602" s="820"/>
      <c r="C602" s="820"/>
      <c r="D602" s="820"/>
      <c r="E602" s="820"/>
      <c r="F602" s="820"/>
      <c r="G602" s="820"/>
      <c r="H602" s="820"/>
      <c r="I602" s="820"/>
      <c r="J602" s="820"/>
      <c r="K602" s="821"/>
      <c r="L602" s="832"/>
      <c r="M602" s="832"/>
      <c r="N602" s="832"/>
      <c r="O602" s="832"/>
      <c r="P602" s="832"/>
      <c r="Q602" s="832"/>
      <c r="R602" s="832"/>
      <c r="S602" s="832"/>
      <c r="T602" s="832"/>
      <c r="U602" s="832"/>
      <c r="V602" s="823"/>
      <c r="W602" s="826"/>
      <c r="X602" s="824"/>
      <c r="Y602" s="825"/>
    </row>
    <row r="603" spans="1:25" ht="22.5" customHeight="1" x14ac:dyDescent="0.25">
      <c r="A603" s="819"/>
      <c r="B603" s="820"/>
      <c r="C603" s="820"/>
      <c r="D603" s="820"/>
      <c r="E603" s="820"/>
      <c r="F603" s="820"/>
      <c r="G603" s="820"/>
      <c r="H603" s="820"/>
      <c r="I603" s="820"/>
      <c r="J603" s="820"/>
      <c r="K603" s="821"/>
      <c r="L603" s="832"/>
      <c r="M603" s="832"/>
      <c r="N603" s="832"/>
      <c r="O603" s="832"/>
      <c r="P603" s="832"/>
      <c r="Q603" s="832"/>
      <c r="R603" s="832"/>
      <c r="S603" s="832"/>
      <c r="T603" s="832"/>
      <c r="U603" s="832"/>
      <c r="V603" s="823"/>
      <c r="W603" s="826"/>
      <c r="X603" s="824"/>
      <c r="Y603" s="825"/>
    </row>
    <row r="604" spans="1:25" ht="22.5" customHeight="1" x14ac:dyDescent="0.25">
      <c r="A604" s="819"/>
      <c r="B604" s="820"/>
      <c r="C604" s="820"/>
      <c r="D604" s="820"/>
      <c r="E604" s="820"/>
      <c r="F604" s="820"/>
      <c r="G604" s="820"/>
      <c r="H604" s="820"/>
      <c r="I604" s="820"/>
      <c r="J604" s="820"/>
      <c r="K604" s="821"/>
      <c r="L604" s="832"/>
      <c r="M604" s="832"/>
      <c r="N604" s="832"/>
      <c r="O604" s="832"/>
      <c r="P604" s="832"/>
      <c r="Q604" s="832"/>
      <c r="R604" s="832"/>
      <c r="S604" s="832"/>
      <c r="T604" s="832"/>
      <c r="U604" s="832"/>
      <c r="V604" s="823"/>
      <c r="W604" s="826"/>
      <c r="X604" s="824"/>
      <c r="Y604" s="825"/>
    </row>
    <row r="605" spans="1:25" ht="22.5" customHeight="1" x14ac:dyDescent="0.25">
      <c r="A605" s="819"/>
      <c r="B605" s="820"/>
      <c r="C605" s="820"/>
      <c r="D605" s="820"/>
      <c r="E605" s="820"/>
      <c r="F605" s="820"/>
      <c r="G605" s="820"/>
      <c r="H605" s="820"/>
      <c r="I605" s="820"/>
      <c r="J605" s="820"/>
      <c r="K605" s="821"/>
      <c r="L605" s="832"/>
      <c r="M605" s="832"/>
      <c r="N605" s="832"/>
      <c r="O605" s="832"/>
      <c r="P605" s="832"/>
      <c r="Q605" s="832"/>
      <c r="R605" s="832"/>
      <c r="S605" s="832"/>
      <c r="T605" s="832"/>
      <c r="U605" s="832"/>
      <c r="V605" s="823"/>
      <c r="W605" s="826"/>
      <c r="X605" s="824"/>
      <c r="Y605" s="825"/>
    </row>
    <row r="606" spans="1:25" ht="22.5" customHeight="1" x14ac:dyDescent="0.25">
      <c r="A606" s="819"/>
      <c r="B606" s="820"/>
      <c r="C606" s="820"/>
      <c r="D606" s="820"/>
      <c r="E606" s="820"/>
      <c r="F606" s="820"/>
      <c r="G606" s="820"/>
      <c r="H606" s="820"/>
      <c r="I606" s="820"/>
      <c r="J606" s="820"/>
      <c r="K606" s="821"/>
      <c r="L606" s="832"/>
      <c r="M606" s="832"/>
      <c r="N606" s="832"/>
      <c r="O606" s="832"/>
      <c r="P606" s="832"/>
      <c r="Q606" s="832"/>
      <c r="R606" s="832"/>
      <c r="S606" s="832"/>
      <c r="T606" s="832"/>
      <c r="U606" s="832"/>
      <c r="V606" s="823"/>
      <c r="W606" s="826"/>
      <c r="X606" s="824"/>
      <c r="Y606" s="825"/>
    </row>
    <row r="607" spans="1:25" ht="22.5" customHeight="1" x14ac:dyDescent="0.25">
      <c r="A607" s="819"/>
      <c r="B607" s="820"/>
      <c r="C607" s="820"/>
      <c r="D607" s="820"/>
      <c r="E607" s="820"/>
      <c r="F607" s="820"/>
      <c r="G607" s="820"/>
      <c r="H607" s="820"/>
      <c r="I607" s="820"/>
      <c r="J607" s="820"/>
      <c r="K607" s="821"/>
      <c r="L607" s="832"/>
      <c r="M607" s="832"/>
      <c r="N607" s="832"/>
      <c r="O607" s="832"/>
      <c r="P607" s="832"/>
      <c r="Q607" s="832"/>
      <c r="R607" s="832"/>
      <c r="S607" s="832"/>
      <c r="T607" s="832"/>
      <c r="U607" s="832"/>
      <c r="V607" s="823"/>
      <c r="W607" s="826"/>
      <c r="X607" s="824"/>
      <c r="Y607" s="825"/>
    </row>
    <row r="608" spans="1:25" ht="22.5" customHeight="1" x14ac:dyDescent="0.25">
      <c r="A608" s="819"/>
      <c r="B608" s="820"/>
      <c r="C608" s="820"/>
      <c r="D608" s="820"/>
      <c r="E608" s="820"/>
      <c r="F608" s="820"/>
      <c r="G608" s="820"/>
      <c r="H608" s="820"/>
      <c r="I608" s="820"/>
      <c r="J608" s="820"/>
      <c r="K608" s="821"/>
      <c r="L608" s="832"/>
      <c r="M608" s="832"/>
      <c r="N608" s="832"/>
      <c r="O608" s="832"/>
      <c r="P608" s="832"/>
      <c r="Q608" s="832"/>
      <c r="R608" s="832"/>
      <c r="S608" s="832"/>
      <c r="T608" s="832"/>
      <c r="U608" s="832"/>
      <c r="V608" s="823"/>
      <c r="W608" s="826"/>
      <c r="X608" s="824"/>
      <c r="Y608" s="825"/>
    </row>
    <row r="609" spans="1:25" ht="22.5" customHeight="1" x14ac:dyDescent="0.25">
      <c r="A609" s="819"/>
      <c r="B609" s="820"/>
      <c r="C609" s="820"/>
      <c r="D609" s="820"/>
      <c r="E609" s="820"/>
      <c r="F609" s="820"/>
      <c r="G609" s="820"/>
      <c r="H609" s="820"/>
      <c r="I609" s="820"/>
      <c r="J609" s="820"/>
      <c r="K609" s="821"/>
      <c r="L609" s="832"/>
      <c r="M609" s="832"/>
      <c r="N609" s="832"/>
      <c r="O609" s="832"/>
      <c r="P609" s="832"/>
      <c r="Q609" s="832"/>
      <c r="R609" s="832"/>
      <c r="S609" s="832"/>
      <c r="T609" s="832"/>
      <c r="U609" s="832"/>
      <c r="V609" s="823"/>
      <c r="W609" s="826"/>
      <c r="X609" s="824"/>
      <c r="Y609" s="825"/>
    </row>
    <row r="610" spans="1:25" ht="22.5" customHeight="1" x14ac:dyDescent="0.25">
      <c r="A610" s="819"/>
      <c r="B610" s="820"/>
      <c r="C610" s="820"/>
      <c r="D610" s="820"/>
      <c r="E610" s="820"/>
      <c r="F610" s="820"/>
      <c r="G610" s="820"/>
      <c r="H610" s="820"/>
      <c r="I610" s="820"/>
      <c r="J610" s="820"/>
      <c r="K610" s="821"/>
      <c r="L610" s="832"/>
      <c r="M610" s="832"/>
      <c r="N610" s="832"/>
      <c r="O610" s="832"/>
      <c r="P610" s="832"/>
      <c r="Q610" s="832"/>
      <c r="R610" s="832"/>
      <c r="S610" s="832"/>
      <c r="T610" s="832"/>
      <c r="U610" s="832"/>
      <c r="V610" s="823"/>
      <c r="W610" s="826"/>
      <c r="X610" s="824"/>
      <c r="Y610" s="825"/>
    </row>
    <row r="611" spans="1:25" ht="22.5" customHeight="1" x14ac:dyDescent="0.25">
      <c r="A611" s="819"/>
      <c r="B611" s="820"/>
      <c r="C611" s="820"/>
      <c r="D611" s="820"/>
      <c r="E611" s="820"/>
      <c r="F611" s="820"/>
      <c r="G611" s="820"/>
      <c r="H611" s="820"/>
      <c r="I611" s="820"/>
      <c r="J611" s="820"/>
      <c r="K611" s="821"/>
      <c r="L611" s="832"/>
      <c r="M611" s="832"/>
      <c r="N611" s="832"/>
      <c r="O611" s="832"/>
      <c r="P611" s="832"/>
      <c r="Q611" s="832"/>
      <c r="R611" s="832"/>
      <c r="S611" s="832"/>
      <c r="T611" s="832"/>
      <c r="U611" s="832"/>
      <c r="V611" s="823"/>
      <c r="W611" s="826"/>
      <c r="X611" s="824"/>
      <c r="Y611" s="825"/>
    </row>
    <row r="612" spans="1:25" ht="22.5" customHeight="1" x14ac:dyDescent="0.25">
      <c r="A612" s="819"/>
      <c r="B612" s="820"/>
      <c r="C612" s="820"/>
      <c r="D612" s="820"/>
      <c r="E612" s="820"/>
      <c r="F612" s="820"/>
      <c r="G612" s="820"/>
      <c r="H612" s="820"/>
      <c r="I612" s="820"/>
      <c r="J612" s="820"/>
      <c r="K612" s="821"/>
      <c r="L612" s="832"/>
      <c r="M612" s="832"/>
      <c r="N612" s="832"/>
      <c r="O612" s="832"/>
      <c r="P612" s="832"/>
      <c r="Q612" s="832"/>
      <c r="R612" s="832"/>
      <c r="S612" s="832"/>
      <c r="T612" s="832"/>
      <c r="U612" s="832"/>
      <c r="V612" s="823"/>
      <c r="W612" s="826"/>
      <c r="X612" s="824"/>
      <c r="Y612" s="825"/>
    </row>
    <row r="613" spans="1:25" ht="22.5" customHeight="1" x14ac:dyDescent="0.25">
      <c r="A613" s="819"/>
      <c r="B613" s="820"/>
      <c r="C613" s="820"/>
      <c r="D613" s="820"/>
      <c r="E613" s="820"/>
      <c r="F613" s="820"/>
      <c r="G613" s="820"/>
      <c r="H613" s="820"/>
      <c r="I613" s="820"/>
      <c r="J613" s="820"/>
      <c r="K613" s="821"/>
      <c r="L613" s="832"/>
      <c r="M613" s="832"/>
      <c r="N613" s="832"/>
      <c r="O613" s="832"/>
      <c r="P613" s="832"/>
      <c r="Q613" s="832"/>
      <c r="R613" s="832"/>
      <c r="S613" s="832"/>
      <c r="T613" s="832"/>
      <c r="U613" s="832"/>
      <c r="V613" s="823"/>
      <c r="W613" s="826"/>
      <c r="X613" s="824"/>
      <c r="Y613" s="825"/>
    </row>
    <row r="614" spans="1:25" ht="22.5" customHeight="1" x14ac:dyDescent="0.25">
      <c r="A614" s="819"/>
      <c r="B614" s="820"/>
      <c r="C614" s="820"/>
      <c r="D614" s="820"/>
      <c r="E614" s="820"/>
      <c r="F614" s="820"/>
      <c r="G614" s="820"/>
      <c r="H614" s="820"/>
      <c r="I614" s="820"/>
      <c r="J614" s="820"/>
      <c r="K614" s="821"/>
      <c r="L614" s="832"/>
      <c r="M614" s="832"/>
      <c r="N614" s="832"/>
      <c r="O614" s="832"/>
      <c r="P614" s="832"/>
      <c r="Q614" s="832"/>
      <c r="R614" s="832"/>
      <c r="S614" s="832"/>
      <c r="T614" s="832"/>
      <c r="U614" s="832"/>
      <c r="V614" s="823"/>
      <c r="W614" s="826"/>
      <c r="X614" s="824"/>
      <c r="Y614" s="825"/>
    </row>
    <row r="615" spans="1:25" ht="22.5" customHeight="1" x14ac:dyDescent="0.25">
      <c r="A615" s="819"/>
      <c r="B615" s="820"/>
      <c r="C615" s="820"/>
      <c r="D615" s="820"/>
      <c r="E615" s="820"/>
      <c r="F615" s="820"/>
      <c r="G615" s="820"/>
      <c r="H615" s="820"/>
      <c r="I615" s="820"/>
      <c r="J615" s="820"/>
      <c r="K615" s="821"/>
      <c r="L615" s="832"/>
      <c r="M615" s="832"/>
      <c r="N615" s="832"/>
      <c r="O615" s="832"/>
      <c r="P615" s="832"/>
      <c r="Q615" s="832"/>
      <c r="R615" s="832"/>
      <c r="S615" s="832"/>
      <c r="T615" s="832"/>
      <c r="U615" s="832"/>
      <c r="V615" s="823"/>
      <c r="W615" s="826"/>
      <c r="X615" s="824"/>
      <c r="Y615" s="825"/>
    </row>
    <row r="616" spans="1:25" ht="22.5" customHeight="1" x14ac:dyDescent="0.25">
      <c r="A616" s="819"/>
      <c r="B616" s="820"/>
      <c r="C616" s="820"/>
      <c r="D616" s="820"/>
      <c r="E616" s="820"/>
      <c r="F616" s="820"/>
      <c r="G616" s="820"/>
      <c r="H616" s="820"/>
      <c r="I616" s="820"/>
      <c r="J616" s="820"/>
      <c r="K616" s="821"/>
      <c r="L616" s="832"/>
      <c r="M616" s="832"/>
      <c r="N616" s="832"/>
      <c r="O616" s="832"/>
      <c r="P616" s="832"/>
      <c r="Q616" s="832"/>
      <c r="R616" s="832"/>
      <c r="S616" s="832"/>
      <c r="T616" s="832"/>
      <c r="U616" s="832"/>
      <c r="V616" s="823"/>
      <c r="W616" s="826"/>
      <c r="X616" s="824"/>
      <c r="Y616" s="825"/>
    </row>
    <row r="617" spans="1:25" ht="22.5" customHeight="1" x14ac:dyDescent="0.25">
      <c r="A617" s="819"/>
      <c r="B617" s="820"/>
      <c r="C617" s="820"/>
      <c r="D617" s="820"/>
      <c r="E617" s="820"/>
      <c r="F617" s="820"/>
      <c r="G617" s="820"/>
      <c r="H617" s="820"/>
      <c r="I617" s="820"/>
      <c r="J617" s="820"/>
      <c r="K617" s="821"/>
      <c r="L617" s="832"/>
      <c r="M617" s="832"/>
      <c r="N617" s="832"/>
      <c r="O617" s="832"/>
      <c r="P617" s="832"/>
      <c r="Q617" s="832"/>
      <c r="R617" s="832"/>
      <c r="S617" s="832"/>
      <c r="T617" s="832"/>
      <c r="U617" s="832"/>
      <c r="V617" s="823"/>
      <c r="W617" s="826"/>
      <c r="X617" s="824"/>
      <c r="Y617" s="825"/>
    </row>
    <row r="618" spans="1:25" s="171" customFormat="1" ht="22.5" customHeight="1" x14ac:dyDescent="0.25">
      <c r="A618" s="819"/>
      <c r="B618" s="820"/>
      <c r="C618" s="820"/>
      <c r="D618" s="820"/>
      <c r="E618" s="820"/>
      <c r="F618" s="820"/>
      <c r="G618" s="820"/>
      <c r="H618" s="826"/>
      <c r="I618" s="826"/>
      <c r="J618" s="826"/>
      <c r="K618" s="827"/>
      <c r="L618" s="831"/>
      <c r="M618" s="831"/>
      <c r="N618" s="831"/>
      <c r="O618" s="831"/>
      <c r="P618" s="831"/>
      <c r="Q618" s="831"/>
      <c r="R618" s="831"/>
      <c r="S618" s="831"/>
      <c r="T618" s="831"/>
      <c r="U618" s="831"/>
      <c r="V618" s="829"/>
      <c r="W618" s="826"/>
      <c r="X618" s="824"/>
      <c r="Y618" s="825"/>
    </row>
    <row r="619" spans="1:25" s="171" customFormat="1" ht="22.5" customHeight="1" x14ac:dyDescent="0.25">
      <c r="A619" s="819"/>
      <c r="B619" s="820"/>
      <c r="C619" s="820"/>
      <c r="D619" s="820"/>
      <c r="E619" s="820"/>
      <c r="F619" s="820"/>
      <c r="G619" s="820"/>
      <c r="H619" s="826"/>
      <c r="I619" s="826"/>
      <c r="J619" s="826"/>
      <c r="K619" s="827"/>
      <c r="L619" s="831"/>
      <c r="M619" s="831"/>
      <c r="N619" s="831"/>
      <c r="O619" s="831"/>
      <c r="P619" s="831"/>
      <c r="Q619" s="831"/>
      <c r="R619" s="831"/>
      <c r="S619" s="831"/>
      <c r="T619" s="831"/>
      <c r="U619" s="831"/>
      <c r="V619" s="829"/>
      <c r="W619" s="826"/>
      <c r="X619" s="824"/>
      <c r="Y619" s="825"/>
    </row>
    <row r="620" spans="1:25" ht="22.5" customHeight="1" x14ac:dyDescent="0.25">
      <c r="A620" s="819"/>
      <c r="B620" s="820"/>
      <c r="C620" s="820"/>
      <c r="D620" s="820"/>
      <c r="E620" s="820"/>
      <c r="F620" s="820"/>
      <c r="G620" s="820"/>
      <c r="H620" s="820"/>
      <c r="I620" s="820"/>
      <c r="J620" s="820"/>
      <c r="K620" s="821"/>
      <c r="L620" s="832"/>
      <c r="M620" s="832"/>
      <c r="N620" s="832"/>
      <c r="O620" s="832"/>
      <c r="P620" s="832"/>
      <c r="Q620" s="832"/>
      <c r="R620" s="832"/>
      <c r="S620" s="832"/>
      <c r="T620" s="832"/>
      <c r="U620" s="832"/>
      <c r="V620" s="823"/>
      <c r="W620" s="826"/>
      <c r="X620" s="824"/>
      <c r="Y620" s="825"/>
    </row>
    <row r="621" spans="1:25" ht="22.5" customHeight="1" x14ac:dyDescent="0.25">
      <c r="A621" s="819"/>
      <c r="B621" s="820"/>
      <c r="C621" s="820"/>
      <c r="D621" s="820"/>
      <c r="E621" s="820"/>
      <c r="F621" s="820"/>
      <c r="G621" s="820"/>
      <c r="H621" s="820"/>
      <c r="I621" s="820"/>
      <c r="J621" s="820"/>
      <c r="K621" s="821"/>
      <c r="L621" s="832"/>
      <c r="M621" s="832"/>
      <c r="N621" s="832"/>
      <c r="O621" s="832"/>
      <c r="P621" s="832"/>
      <c r="Q621" s="832"/>
      <c r="R621" s="832"/>
      <c r="S621" s="832"/>
      <c r="T621" s="832"/>
      <c r="U621" s="832"/>
      <c r="V621" s="823"/>
      <c r="W621" s="826"/>
      <c r="X621" s="824"/>
      <c r="Y621" s="825"/>
    </row>
    <row r="622" spans="1:25" ht="22.5" customHeight="1" x14ac:dyDescent="0.25">
      <c r="A622" s="819"/>
      <c r="B622" s="820"/>
      <c r="C622" s="820"/>
      <c r="D622" s="820"/>
      <c r="E622" s="820"/>
      <c r="F622" s="820"/>
      <c r="G622" s="820"/>
      <c r="H622" s="820"/>
      <c r="I622" s="820"/>
      <c r="J622" s="820"/>
      <c r="K622" s="821"/>
      <c r="L622" s="832"/>
      <c r="M622" s="832"/>
      <c r="N622" s="832"/>
      <c r="O622" s="832"/>
      <c r="P622" s="832"/>
      <c r="Q622" s="832"/>
      <c r="R622" s="832"/>
      <c r="S622" s="832"/>
      <c r="T622" s="832"/>
      <c r="U622" s="832"/>
      <c r="V622" s="823"/>
      <c r="W622" s="826"/>
      <c r="X622" s="824"/>
      <c r="Y622" s="825"/>
    </row>
    <row r="623" spans="1:25" ht="22.5" customHeight="1" x14ac:dyDescent="0.25">
      <c r="A623" s="819"/>
      <c r="B623" s="820"/>
      <c r="C623" s="820"/>
      <c r="D623" s="820"/>
      <c r="E623" s="820"/>
      <c r="F623" s="820"/>
      <c r="G623" s="820"/>
      <c r="H623" s="820"/>
      <c r="I623" s="820"/>
      <c r="J623" s="820"/>
      <c r="K623" s="821"/>
      <c r="L623" s="832"/>
      <c r="M623" s="832"/>
      <c r="N623" s="832"/>
      <c r="O623" s="832"/>
      <c r="P623" s="832"/>
      <c r="Q623" s="832"/>
      <c r="R623" s="832"/>
      <c r="S623" s="832"/>
      <c r="T623" s="832"/>
      <c r="U623" s="832"/>
      <c r="V623" s="823"/>
      <c r="W623" s="826"/>
      <c r="X623" s="824"/>
      <c r="Y623" s="825"/>
    </row>
    <row r="624" spans="1:25" ht="22.5" customHeight="1" x14ac:dyDescent="0.25">
      <c r="A624" s="819"/>
      <c r="B624" s="820"/>
      <c r="C624" s="820"/>
      <c r="D624" s="820"/>
      <c r="E624" s="820"/>
      <c r="F624" s="820"/>
      <c r="G624" s="820"/>
      <c r="H624" s="820"/>
      <c r="I624" s="820"/>
      <c r="J624" s="820"/>
      <c r="K624" s="821"/>
      <c r="L624" s="832"/>
      <c r="M624" s="832"/>
      <c r="N624" s="832"/>
      <c r="O624" s="832"/>
      <c r="P624" s="832"/>
      <c r="Q624" s="832"/>
      <c r="R624" s="832"/>
      <c r="S624" s="832"/>
      <c r="T624" s="832"/>
      <c r="U624" s="832"/>
      <c r="V624" s="823"/>
      <c r="W624" s="826"/>
      <c r="X624" s="824"/>
      <c r="Y624" s="825"/>
    </row>
    <row r="625" spans="1:25" ht="22.5" customHeight="1" x14ac:dyDescent="0.25">
      <c r="A625" s="819"/>
      <c r="B625" s="820"/>
      <c r="C625" s="820"/>
      <c r="D625" s="820"/>
      <c r="E625" s="820"/>
      <c r="F625" s="820"/>
      <c r="G625" s="820"/>
      <c r="H625" s="820"/>
      <c r="I625" s="820"/>
      <c r="J625" s="820"/>
      <c r="K625" s="821"/>
      <c r="L625" s="832"/>
      <c r="M625" s="832"/>
      <c r="N625" s="832"/>
      <c r="O625" s="832"/>
      <c r="P625" s="832"/>
      <c r="Q625" s="832"/>
      <c r="R625" s="832"/>
      <c r="S625" s="832"/>
      <c r="T625" s="832"/>
      <c r="U625" s="832"/>
      <c r="V625" s="823"/>
      <c r="W625" s="826"/>
      <c r="X625" s="824"/>
      <c r="Y625" s="825"/>
    </row>
    <row r="626" spans="1:25" ht="22.5" customHeight="1" x14ac:dyDescent="0.25">
      <c r="A626" s="819"/>
      <c r="B626" s="820"/>
      <c r="C626" s="820"/>
      <c r="D626" s="820"/>
      <c r="E626" s="820"/>
      <c r="F626" s="820"/>
      <c r="G626" s="820"/>
      <c r="H626" s="820"/>
      <c r="I626" s="820"/>
      <c r="J626" s="820"/>
      <c r="K626" s="821"/>
      <c r="L626" s="832"/>
      <c r="M626" s="832"/>
      <c r="N626" s="832"/>
      <c r="O626" s="832"/>
      <c r="P626" s="832"/>
      <c r="Q626" s="832"/>
      <c r="R626" s="832"/>
      <c r="S626" s="832"/>
      <c r="T626" s="832"/>
      <c r="U626" s="832"/>
      <c r="V626" s="823"/>
      <c r="W626" s="826"/>
      <c r="X626" s="824"/>
      <c r="Y626" s="825"/>
    </row>
    <row r="627" spans="1:25" ht="22.5" customHeight="1" x14ac:dyDescent="0.25">
      <c r="A627" s="819"/>
      <c r="B627" s="820"/>
      <c r="C627" s="820"/>
      <c r="D627" s="820"/>
      <c r="E627" s="820"/>
      <c r="F627" s="820"/>
      <c r="G627" s="820"/>
      <c r="H627" s="820"/>
      <c r="I627" s="820"/>
      <c r="J627" s="820"/>
      <c r="K627" s="821"/>
      <c r="L627" s="832"/>
      <c r="M627" s="832"/>
      <c r="N627" s="832"/>
      <c r="O627" s="832"/>
      <c r="P627" s="832"/>
      <c r="Q627" s="832"/>
      <c r="R627" s="832"/>
      <c r="S627" s="832"/>
      <c r="T627" s="832"/>
      <c r="U627" s="832"/>
      <c r="V627" s="823"/>
      <c r="W627" s="826"/>
      <c r="X627" s="824"/>
      <c r="Y627" s="825"/>
    </row>
    <row r="628" spans="1:25" ht="22.5" customHeight="1" x14ac:dyDescent="0.25">
      <c r="A628" s="819"/>
      <c r="B628" s="820"/>
      <c r="C628" s="820"/>
      <c r="D628" s="820"/>
      <c r="E628" s="820"/>
      <c r="F628" s="820"/>
      <c r="G628" s="820"/>
      <c r="H628" s="820"/>
      <c r="I628" s="820"/>
      <c r="J628" s="820"/>
      <c r="K628" s="821"/>
      <c r="L628" s="832"/>
      <c r="M628" s="832"/>
      <c r="N628" s="832"/>
      <c r="O628" s="832"/>
      <c r="P628" s="832"/>
      <c r="Q628" s="832"/>
      <c r="R628" s="832"/>
      <c r="S628" s="832"/>
      <c r="T628" s="832"/>
      <c r="U628" s="832"/>
      <c r="V628" s="823"/>
      <c r="W628" s="826"/>
      <c r="X628" s="824"/>
      <c r="Y628" s="825"/>
    </row>
    <row r="629" spans="1:25" ht="22.5" customHeight="1" x14ac:dyDescent="0.25">
      <c r="A629" s="819"/>
      <c r="B629" s="820"/>
      <c r="C629" s="820"/>
      <c r="D629" s="820"/>
      <c r="E629" s="820"/>
      <c r="F629" s="820"/>
      <c r="G629" s="820"/>
      <c r="H629" s="820"/>
      <c r="I629" s="820"/>
      <c r="J629" s="820"/>
      <c r="K629" s="821"/>
      <c r="L629" s="832"/>
      <c r="M629" s="832"/>
      <c r="N629" s="832"/>
      <c r="O629" s="832"/>
      <c r="P629" s="832"/>
      <c r="Q629" s="832"/>
      <c r="R629" s="832"/>
      <c r="S629" s="832"/>
      <c r="T629" s="832"/>
      <c r="U629" s="832"/>
      <c r="V629" s="823"/>
      <c r="W629" s="826"/>
      <c r="X629" s="824"/>
      <c r="Y629" s="825"/>
    </row>
    <row r="630" spans="1:25" ht="22.5" customHeight="1" x14ac:dyDescent="0.25">
      <c r="A630" s="819"/>
      <c r="B630" s="820"/>
      <c r="C630" s="820"/>
      <c r="D630" s="820"/>
      <c r="E630" s="820"/>
      <c r="F630" s="820"/>
      <c r="G630" s="820"/>
      <c r="H630" s="820"/>
      <c r="I630" s="820"/>
      <c r="J630" s="820"/>
      <c r="K630" s="821"/>
      <c r="L630" s="832"/>
      <c r="M630" s="832"/>
      <c r="N630" s="832"/>
      <c r="O630" s="832"/>
      <c r="P630" s="832"/>
      <c r="Q630" s="832"/>
      <c r="R630" s="832"/>
      <c r="S630" s="832"/>
      <c r="T630" s="832"/>
      <c r="U630" s="832"/>
      <c r="V630" s="823"/>
      <c r="W630" s="826"/>
      <c r="X630" s="824"/>
      <c r="Y630" s="825"/>
    </row>
    <row r="631" spans="1:25" ht="22.5" customHeight="1" x14ac:dyDescent="0.25">
      <c r="A631" s="819"/>
      <c r="B631" s="820"/>
      <c r="C631" s="820"/>
      <c r="D631" s="820"/>
      <c r="E631" s="820"/>
      <c r="F631" s="820"/>
      <c r="G631" s="820"/>
      <c r="H631" s="820"/>
      <c r="I631" s="820"/>
      <c r="J631" s="820"/>
      <c r="K631" s="821"/>
      <c r="L631" s="832"/>
      <c r="M631" s="832"/>
      <c r="N631" s="832"/>
      <c r="O631" s="832"/>
      <c r="P631" s="832"/>
      <c r="Q631" s="832"/>
      <c r="R631" s="832"/>
      <c r="S631" s="832"/>
      <c r="T631" s="832"/>
      <c r="U631" s="832"/>
      <c r="V631" s="823"/>
      <c r="W631" s="826"/>
      <c r="X631" s="824"/>
      <c r="Y631" s="825"/>
    </row>
    <row r="632" spans="1:25" ht="22.5" customHeight="1" x14ac:dyDescent="0.25">
      <c r="A632" s="819"/>
      <c r="B632" s="820"/>
      <c r="C632" s="820"/>
      <c r="D632" s="820"/>
      <c r="E632" s="820"/>
      <c r="F632" s="820"/>
      <c r="G632" s="820"/>
      <c r="H632" s="820"/>
      <c r="I632" s="820"/>
      <c r="J632" s="820"/>
      <c r="K632" s="821"/>
      <c r="L632" s="832"/>
      <c r="M632" s="832"/>
      <c r="N632" s="832"/>
      <c r="O632" s="832"/>
      <c r="P632" s="832"/>
      <c r="Q632" s="832"/>
      <c r="R632" s="832"/>
      <c r="S632" s="832"/>
      <c r="T632" s="832"/>
      <c r="U632" s="832"/>
      <c r="V632" s="823"/>
      <c r="W632" s="826"/>
      <c r="X632" s="824"/>
      <c r="Y632" s="825"/>
    </row>
    <row r="633" spans="1:25" ht="22.5" customHeight="1" x14ac:dyDescent="0.25">
      <c r="A633" s="819"/>
      <c r="B633" s="820"/>
      <c r="C633" s="820"/>
      <c r="D633" s="820"/>
      <c r="E633" s="820"/>
      <c r="F633" s="820"/>
      <c r="G633" s="820"/>
      <c r="H633" s="820"/>
      <c r="I633" s="820"/>
      <c r="J633" s="820"/>
      <c r="K633" s="827"/>
      <c r="L633" s="831"/>
      <c r="M633" s="831"/>
      <c r="N633" s="831"/>
      <c r="O633" s="831"/>
      <c r="P633" s="831"/>
      <c r="Q633" s="831"/>
      <c r="R633" s="831"/>
      <c r="S633" s="831"/>
      <c r="T633" s="831"/>
      <c r="U633" s="831"/>
      <c r="V633" s="829"/>
      <c r="W633" s="826"/>
      <c r="X633" s="824"/>
      <c r="Y633" s="825"/>
    </row>
    <row r="634" spans="1:25" ht="22.5" customHeight="1" x14ac:dyDescent="0.25">
      <c r="A634" s="819"/>
      <c r="B634" s="820"/>
      <c r="C634" s="820"/>
      <c r="D634" s="820"/>
      <c r="E634" s="820"/>
      <c r="F634" s="820"/>
      <c r="G634" s="820"/>
      <c r="H634" s="820"/>
      <c r="I634" s="820"/>
      <c r="J634" s="820"/>
      <c r="K634" s="821"/>
      <c r="L634" s="832"/>
      <c r="M634" s="832"/>
      <c r="N634" s="832"/>
      <c r="O634" s="832"/>
      <c r="P634" s="832"/>
      <c r="Q634" s="832"/>
      <c r="R634" s="832"/>
      <c r="S634" s="832"/>
      <c r="T634" s="832"/>
      <c r="U634" s="832"/>
      <c r="V634" s="823"/>
      <c r="W634" s="826"/>
      <c r="X634" s="824"/>
      <c r="Y634" s="825"/>
    </row>
    <row r="635" spans="1:25" ht="22.5" customHeight="1" x14ac:dyDescent="0.25">
      <c r="A635" s="819"/>
      <c r="B635" s="820"/>
      <c r="C635" s="820"/>
      <c r="D635" s="820"/>
      <c r="E635" s="820"/>
      <c r="F635" s="820"/>
      <c r="G635" s="820"/>
      <c r="H635" s="820"/>
      <c r="I635" s="820"/>
      <c r="J635" s="820"/>
      <c r="K635" s="821"/>
      <c r="L635" s="832"/>
      <c r="M635" s="832"/>
      <c r="N635" s="832"/>
      <c r="O635" s="832"/>
      <c r="P635" s="832"/>
      <c r="Q635" s="832"/>
      <c r="R635" s="832"/>
      <c r="S635" s="832"/>
      <c r="T635" s="832"/>
      <c r="U635" s="832"/>
      <c r="V635" s="823"/>
      <c r="W635" s="826"/>
      <c r="X635" s="824"/>
      <c r="Y635" s="825"/>
    </row>
    <row r="636" spans="1:25" ht="22.5" customHeight="1" x14ac:dyDescent="0.25">
      <c r="A636" s="819"/>
      <c r="B636" s="820"/>
      <c r="C636" s="820"/>
      <c r="D636" s="820"/>
      <c r="E636" s="820"/>
      <c r="F636" s="820"/>
      <c r="G636" s="820"/>
      <c r="H636" s="820"/>
      <c r="I636" s="820"/>
      <c r="J636" s="820"/>
      <c r="K636" s="821"/>
      <c r="L636" s="832"/>
      <c r="M636" s="832"/>
      <c r="N636" s="832"/>
      <c r="O636" s="832"/>
      <c r="P636" s="832"/>
      <c r="Q636" s="832"/>
      <c r="R636" s="832"/>
      <c r="S636" s="832"/>
      <c r="T636" s="832"/>
      <c r="U636" s="832"/>
      <c r="V636" s="823"/>
      <c r="W636" s="826"/>
      <c r="X636" s="824"/>
      <c r="Y636" s="825"/>
    </row>
    <row r="637" spans="1:25" ht="22.5" customHeight="1" x14ac:dyDescent="0.25">
      <c r="A637" s="819"/>
      <c r="B637" s="820"/>
      <c r="C637" s="820"/>
      <c r="D637" s="820"/>
      <c r="E637" s="820"/>
      <c r="F637" s="820"/>
      <c r="G637" s="820"/>
      <c r="H637" s="820"/>
      <c r="I637" s="820"/>
      <c r="J637" s="820"/>
      <c r="K637" s="821"/>
      <c r="L637" s="832"/>
      <c r="M637" s="832"/>
      <c r="N637" s="832"/>
      <c r="O637" s="832"/>
      <c r="P637" s="832"/>
      <c r="Q637" s="832"/>
      <c r="R637" s="832"/>
      <c r="S637" s="832"/>
      <c r="T637" s="832"/>
      <c r="U637" s="832"/>
      <c r="V637" s="823"/>
      <c r="W637" s="826"/>
      <c r="X637" s="824"/>
      <c r="Y637" s="825"/>
    </row>
    <row r="638" spans="1:25" ht="22.5" customHeight="1" x14ac:dyDescent="0.25">
      <c r="A638" s="819"/>
      <c r="B638" s="820"/>
      <c r="C638" s="820"/>
      <c r="D638" s="820"/>
      <c r="E638" s="820"/>
      <c r="F638" s="820"/>
      <c r="G638" s="820"/>
      <c r="H638" s="820"/>
      <c r="I638" s="820"/>
      <c r="J638" s="820"/>
      <c r="K638" s="821"/>
      <c r="L638" s="832"/>
      <c r="M638" s="832"/>
      <c r="N638" s="832"/>
      <c r="O638" s="832"/>
      <c r="P638" s="832"/>
      <c r="Q638" s="832"/>
      <c r="R638" s="832"/>
      <c r="S638" s="832"/>
      <c r="T638" s="832"/>
      <c r="U638" s="832"/>
      <c r="V638" s="823"/>
      <c r="W638" s="826"/>
      <c r="X638" s="824"/>
      <c r="Y638" s="825"/>
    </row>
    <row r="639" spans="1:25" ht="22.5" customHeight="1" x14ac:dyDescent="0.25">
      <c r="A639" s="819"/>
      <c r="B639" s="820"/>
      <c r="C639" s="820"/>
      <c r="D639" s="820"/>
      <c r="E639" s="820"/>
      <c r="F639" s="820"/>
      <c r="G639" s="820"/>
      <c r="H639" s="820"/>
      <c r="I639" s="820"/>
      <c r="J639" s="820"/>
      <c r="K639" s="821"/>
      <c r="L639" s="832"/>
      <c r="M639" s="832"/>
      <c r="N639" s="832"/>
      <c r="O639" s="832"/>
      <c r="P639" s="832"/>
      <c r="Q639" s="832"/>
      <c r="R639" s="832"/>
      <c r="S639" s="832"/>
      <c r="T639" s="832"/>
      <c r="U639" s="832"/>
      <c r="V639" s="823"/>
      <c r="W639" s="826"/>
      <c r="X639" s="824"/>
      <c r="Y639" s="825"/>
    </row>
    <row r="640" spans="1:25" ht="22.5" customHeight="1" x14ac:dyDescent="0.25">
      <c r="A640" s="819"/>
      <c r="B640" s="820"/>
      <c r="C640" s="820"/>
      <c r="D640" s="820"/>
      <c r="E640" s="820"/>
      <c r="F640" s="820"/>
      <c r="G640" s="820"/>
      <c r="H640" s="820"/>
      <c r="I640" s="820"/>
      <c r="J640" s="820"/>
      <c r="K640" s="821"/>
      <c r="L640" s="832"/>
      <c r="M640" s="832"/>
      <c r="N640" s="832"/>
      <c r="O640" s="832"/>
      <c r="P640" s="832"/>
      <c r="Q640" s="832"/>
      <c r="R640" s="832"/>
      <c r="S640" s="832"/>
      <c r="T640" s="832"/>
      <c r="U640" s="832"/>
      <c r="V640" s="823"/>
      <c r="W640" s="826"/>
      <c r="X640" s="824"/>
      <c r="Y640" s="825"/>
    </row>
    <row r="641" spans="1:25" ht="22.5" customHeight="1" x14ac:dyDescent="0.25">
      <c r="A641" s="819"/>
      <c r="B641" s="820"/>
      <c r="C641" s="820"/>
      <c r="D641" s="820"/>
      <c r="E641" s="820"/>
      <c r="F641" s="820"/>
      <c r="G641" s="820"/>
      <c r="H641" s="820"/>
      <c r="I641" s="820"/>
      <c r="J641" s="820"/>
      <c r="K641" s="821"/>
      <c r="L641" s="832"/>
      <c r="M641" s="832"/>
      <c r="N641" s="832"/>
      <c r="O641" s="832"/>
      <c r="P641" s="832"/>
      <c r="Q641" s="832"/>
      <c r="R641" s="832"/>
      <c r="S641" s="832"/>
      <c r="T641" s="832"/>
      <c r="U641" s="832"/>
      <c r="V641" s="823"/>
      <c r="W641" s="826"/>
      <c r="X641" s="824"/>
      <c r="Y641" s="825"/>
    </row>
    <row r="642" spans="1:25" ht="22.5" customHeight="1" x14ac:dyDescent="0.25">
      <c r="A642" s="819"/>
      <c r="B642" s="820"/>
      <c r="C642" s="820"/>
      <c r="D642" s="820"/>
      <c r="E642" s="820"/>
      <c r="F642" s="820"/>
      <c r="G642" s="820"/>
      <c r="H642" s="820"/>
      <c r="I642" s="820"/>
      <c r="J642" s="820"/>
      <c r="K642" s="821"/>
      <c r="L642" s="832"/>
      <c r="M642" s="832"/>
      <c r="N642" s="832"/>
      <c r="O642" s="832"/>
      <c r="P642" s="832"/>
      <c r="Q642" s="832"/>
      <c r="R642" s="832"/>
      <c r="S642" s="832"/>
      <c r="T642" s="832"/>
      <c r="U642" s="832"/>
      <c r="V642" s="823"/>
      <c r="W642" s="826"/>
      <c r="X642" s="824"/>
      <c r="Y642" s="825"/>
    </row>
    <row r="643" spans="1:25" ht="22.5" customHeight="1" x14ac:dyDescent="0.25">
      <c r="A643" s="819"/>
      <c r="B643" s="820"/>
      <c r="C643" s="820"/>
      <c r="D643" s="820"/>
      <c r="E643" s="820"/>
      <c r="F643" s="820"/>
      <c r="G643" s="820"/>
      <c r="H643" s="820"/>
      <c r="I643" s="820"/>
      <c r="J643" s="820"/>
      <c r="K643" s="821"/>
      <c r="L643" s="832"/>
      <c r="M643" s="832"/>
      <c r="N643" s="832"/>
      <c r="O643" s="832"/>
      <c r="P643" s="832"/>
      <c r="Q643" s="832"/>
      <c r="R643" s="832"/>
      <c r="S643" s="832"/>
      <c r="T643" s="832"/>
      <c r="U643" s="832"/>
      <c r="V643" s="823"/>
      <c r="W643" s="826"/>
      <c r="X643" s="824"/>
      <c r="Y643" s="825"/>
    </row>
    <row r="644" spans="1:25" ht="22.5" customHeight="1" x14ac:dyDescent="0.25">
      <c r="A644" s="819"/>
      <c r="B644" s="820"/>
      <c r="C644" s="820"/>
      <c r="D644" s="820"/>
      <c r="E644" s="820"/>
      <c r="F644" s="820"/>
      <c r="G644" s="820"/>
      <c r="H644" s="820"/>
      <c r="I644" s="820"/>
      <c r="J644" s="820"/>
      <c r="K644" s="821"/>
      <c r="L644" s="832"/>
      <c r="M644" s="832"/>
      <c r="N644" s="832"/>
      <c r="O644" s="832"/>
      <c r="P644" s="832"/>
      <c r="Q644" s="832"/>
      <c r="R644" s="832"/>
      <c r="S644" s="832"/>
      <c r="T644" s="832"/>
      <c r="U644" s="832"/>
      <c r="V644" s="823"/>
      <c r="W644" s="826"/>
      <c r="X644" s="824"/>
      <c r="Y644" s="825"/>
    </row>
    <row r="645" spans="1:25" ht="22.5" customHeight="1" x14ac:dyDescent="0.25">
      <c r="A645" s="819"/>
      <c r="B645" s="820"/>
      <c r="C645" s="820"/>
      <c r="D645" s="820"/>
      <c r="E645" s="820"/>
      <c r="F645" s="820"/>
      <c r="G645" s="820"/>
      <c r="H645" s="820"/>
      <c r="I645" s="820"/>
      <c r="J645" s="820"/>
      <c r="K645" s="821"/>
      <c r="L645" s="832"/>
      <c r="M645" s="832"/>
      <c r="N645" s="832"/>
      <c r="O645" s="832"/>
      <c r="P645" s="832"/>
      <c r="Q645" s="832"/>
      <c r="R645" s="832"/>
      <c r="S645" s="832"/>
      <c r="T645" s="832"/>
      <c r="U645" s="832"/>
      <c r="V645" s="823"/>
      <c r="W645" s="826"/>
      <c r="X645" s="824"/>
      <c r="Y645" s="825"/>
    </row>
    <row r="646" spans="1:25" s="171" customFormat="1" ht="22.5" customHeight="1" x14ac:dyDescent="0.25">
      <c r="A646" s="819"/>
      <c r="B646" s="820"/>
      <c r="C646" s="820"/>
      <c r="D646" s="820"/>
      <c r="E646" s="820"/>
      <c r="F646" s="820"/>
      <c r="G646" s="820"/>
      <c r="H646" s="826"/>
      <c r="I646" s="826"/>
      <c r="J646" s="826"/>
      <c r="K646" s="827"/>
      <c r="L646" s="831"/>
      <c r="M646" s="831"/>
      <c r="N646" s="831"/>
      <c r="O646" s="831"/>
      <c r="P646" s="831"/>
      <c r="Q646" s="831"/>
      <c r="R646" s="831"/>
      <c r="S646" s="831"/>
      <c r="T646" s="831"/>
      <c r="U646" s="831"/>
      <c r="V646" s="829"/>
      <c r="W646" s="826"/>
      <c r="X646" s="824"/>
      <c r="Y646" s="825"/>
    </row>
    <row r="647" spans="1:25" s="171" customFormat="1" ht="22.5" customHeight="1" x14ac:dyDescent="0.25">
      <c r="A647" s="819"/>
      <c r="B647" s="820"/>
      <c r="C647" s="820"/>
      <c r="D647" s="820"/>
      <c r="E647" s="820"/>
      <c r="F647" s="820"/>
      <c r="G647" s="820"/>
      <c r="H647" s="826"/>
      <c r="I647" s="826"/>
      <c r="J647" s="826"/>
      <c r="K647" s="827"/>
      <c r="L647" s="831"/>
      <c r="M647" s="831"/>
      <c r="N647" s="831"/>
      <c r="O647" s="831"/>
      <c r="P647" s="831"/>
      <c r="Q647" s="831"/>
      <c r="R647" s="831"/>
      <c r="S647" s="831"/>
      <c r="T647" s="831"/>
      <c r="U647" s="831"/>
      <c r="V647" s="829"/>
      <c r="W647" s="826"/>
      <c r="X647" s="824"/>
      <c r="Y647" s="825"/>
    </row>
    <row r="648" spans="1:25" s="171" customFormat="1" ht="22.5" customHeight="1" x14ac:dyDescent="0.25">
      <c r="A648" s="820"/>
      <c r="B648" s="820"/>
      <c r="C648" s="820"/>
      <c r="D648" s="820"/>
      <c r="E648" s="820"/>
      <c r="F648" s="820"/>
      <c r="G648" s="820"/>
      <c r="H648" s="826"/>
      <c r="I648" s="826"/>
      <c r="J648" s="826"/>
      <c r="K648" s="827"/>
      <c r="L648" s="831"/>
      <c r="M648" s="831"/>
      <c r="N648" s="831"/>
      <c r="O648" s="831"/>
      <c r="P648" s="831"/>
      <c r="Q648" s="831"/>
      <c r="R648" s="831"/>
      <c r="S648" s="831"/>
      <c r="T648" s="831"/>
      <c r="U648" s="831"/>
      <c r="V648" s="829"/>
      <c r="W648" s="826"/>
      <c r="X648" s="824"/>
      <c r="Y648" s="825"/>
    </row>
    <row r="649" spans="1:25" s="171" customFormat="1" ht="22.5" customHeight="1" x14ac:dyDescent="0.25">
      <c r="A649" s="819"/>
      <c r="B649" s="820"/>
      <c r="C649" s="820"/>
      <c r="D649" s="820"/>
      <c r="E649" s="820"/>
      <c r="F649" s="820"/>
      <c r="G649" s="820"/>
      <c r="H649" s="826"/>
      <c r="I649" s="826"/>
      <c r="J649" s="826"/>
      <c r="K649" s="827"/>
      <c r="L649" s="831"/>
      <c r="M649" s="831"/>
      <c r="N649" s="831"/>
      <c r="O649" s="831"/>
      <c r="P649" s="831"/>
      <c r="Q649" s="831"/>
      <c r="R649" s="831"/>
      <c r="S649" s="831"/>
      <c r="T649" s="831"/>
      <c r="U649" s="831"/>
      <c r="V649" s="829"/>
      <c r="W649" s="826"/>
      <c r="X649" s="824"/>
      <c r="Y649" s="825"/>
    </row>
    <row r="650" spans="1:25" ht="22.5" customHeight="1" x14ac:dyDescent="0.25">
      <c r="A650" s="819"/>
      <c r="B650" s="820"/>
      <c r="C650" s="820"/>
      <c r="D650" s="820"/>
      <c r="E650" s="820"/>
      <c r="F650" s="820"/>
      <c r="G650" s="820"/>
      <c r="H650" s="820"/>
      <c r="I650" s="820"/>
      <c r="J650" s="820"/>
      <c r="K650" s="821"/>
      <c r="L650" s="832"/>
      <c r="M650" s="832"/>
      <c r="N650" s="832"/>
      <c r="O650" s="832"/>
      <c r="P650" s="832"/>
      <c r="Q650" s="832"/>
      <c r="R650" s="832"/>
      <c r="S650" s="832"/>
      <c r="T650" s="832"/>
      <c r="U650" s="832"/>
      <c r="V650" s="823"/>
      <c r="W650" s="826"/>
      <c r="X650" s="824"/>
      <c r="Y650" s="825"/>
    </row>
    <row r="651" spans="1:25" ht="22.5" customHeight="1" x14ac:dyDescent="0.25">
      <c r="A651" s="819"/>
      <c r="B651" s="820"/>
      <c r="C651" s="820"/>
      <c r="D651" s="820"/>
      <c r="E651" s="820"/>
      <c r="F651" s="820"/>
      <c r="G651" s="820"/>
      <c r="H651" s="820"/>
      <c r="I651" s="820"/>
      <c r="J651" s="820"/>
      <c r="K651" s="821"/>
      <c r="L651" s="832"/>
      <c r="M651" s="832"/>
      <c r="N651" s="832"/>
      <c r="O651" s="832"/>
      <c r="P651" s="832"/>
      <c r="Q651" s="832"/>
      <c r="R651" s="832"/>
      <c r="S651" s="832"/>
      <c r="T651" s="832"/>
      <c r="U651" s="832"/>
      <c r="V651" s="823"/>
      <c r="W651" s="826"/>
      <c r="X651" s="824"/>
      <c r="Y651" s="825"/>
    </row>
    <row r="652" spans="1:25" ht="22.5" customHeight="1" x14ac:dyDescent="0.25">
      <c r="A652" s="819"/>
      <c r="B652" s="820"/>
      <c r="C652" s="820"/>
      <c r="D652" s="820"/>
      <c r="E652" s="820"/>
      <c r="F652" s="820"/>
      <c r="G652" s="820"/>
      <c r="H652" s="820"/>
      <c r="I652" s="820"/>
      <c r="J652" s="820"/>
      <c r="K652" s="821"/>
      <c r="L652" s="832"/>
      <c r="M652" s="832"/>
      <c r="N652" s="832"/>
      <c r="O652" s="832"/>
      <c r="P652" s="832"/>
      <c r="Q652" s="832"/>
      <c r="R652" s="832"/>
      <c r="S652" s="832"/>
      <c r="T652" s="832"/>
      <c r="U652" s="832"/>
      <c r="V652" s="823"/>
      <c r="W652" s="826"/>
      <c r="X652" s="824"/>
      <c r="Y652" s="825"/>
    </row>
    <row r="653" spans="1:25" ht="22.5" customHeight="1" x14ac:dyDescent="0.25">
      <c r="A653" s="819"/>
      <c r="B653" s="820"/>
      <c r="C653" s="820"/>
      <c r="D653" s="820"/>
      <c r="E653" s="820"/>
      <c r="F653" s="820"/>
      <c r="G653" s="820"/>
      <c r="H653" s="820"/>
      <c r="I653" s="820"/>
      <c r="J653" s="820"/>
      <c r="K653" s="821"/>
      <c r="L653" s="832"/>
      <c r="M653" s="832"/>
      <c r="N653" s="832"/>
      <c r="O653" s="832"/>
      <c r="P653" s="832"/>
      <c r="Q653" s="832"/>
      <c r="R653" s="832"/>
      <c r="S653" s="832"/>
      <c r="T653" s="832"/>
      <c r="U653" s="832"/>
      <c r="V653" s="823"/>
      <c r="W653" s="826"/>
      <c r="X653" s="824"/>
      <c r="Y653" s="825"/>
    </row>
    <row r="654" spans="1:25" ht="22.5" customHeight="1" x14ac:dyDescent="0.25">
      <c r="A654" s="819"/>
      <c r="B654" s="820"/>
      <c r="C654" s="820"/>
      <c r="D654" s="820"/>
      <c r="E654" s="820"/>
      <c r="F654" s="820"/>
      <c r="G654" s="820"/>
      <c r="H654" s="820"/>
      <c r="I654" s="820"/>
      <c r="J654" s="820"/>
      <c r="K654" s="821"/>
      <c r="L654" s="832"/>
      <c r="M654" s="832"/>
      <c r="N654" s="832"/>
      <c r="O654" s="832"/>
      <c r="P654" s="832"/>
      <c r="Q654" s="832"/>
      <c r="R654" s="832"/>
      <c r="S654" s="832"/>
      <c r="T654" s="832"/>
      <c r="U654" s="832"/>
      <c r="V654" s="823"/>
      <c r="W654" s="826"/>
      <c r="X654" s="824"/>
      <c r="Y654" s="825"/>
    </row>
    <row r="655" spans="1:25" ht="22.5" customHeight="1" x14ac:dyDescent="0.25">
      <c r="A655" s="819"/>
      <c r="B655" s="820"/>
      <c r="C655" s="820"/>
      <c r="D655" s="820"/>
      <c r="E655" s="820"/>
      <c r="F655" s="820"/>
      <c r="G655" s="820"/>
      <c r="H655" s="820"/>
      <c r="I655" s="820"/>
      <c r="J655" s="820"/>
      <c r="K655" s="821"/>
      <c r="L655" s="832"/>
      <c r="M655" s="832"/>
      <c r="N655" s="832"/>
      <c r="O655" s="832"/>
      <c r="P655" s="832"/>
      <c r="Q655" s="832"/>
      <c r="R655" s="832"/>
      <c r="S655" s="832"/>
      <c r="T655" s="832"/>
      <c r="U655" s="832"/>
      <c r="V655" s="823"/>
      <c r="W655" s="826"/>
      <c r="X655" s="824"/>
      <c r="Y655" s="825"/>
    </row>
    <row r="656" spans="1:25" ht="22.5" customHeight="1" x14ac:dyDescent="0.25">
      <c r="A656" s="819"/>
      <c r="B656" s="820"/>
      <c r="C656" s="820"/>
      <c r="D656" s="820"/>
      <c r="E656" s="820"/>
      <c r="F656" s="820"/>
      <c r="G656" s="820"/>
      <c r="H656" s="820"/>
      <c r="I656" s="820"/>
      <c r="J656" s="820"/>
      <c r="K656" s="821"/>
      <c r="L656" s="832"/>
      <c r="M656" s="832"/>
      <c r="N656" s="832"/>
      <c r="O656" s="832"/>
      <c r="P656" s="832"/>
      <c r="Q656" s="832"/>
      <c r="R656" s="832"/>
      <c r="S656" s="832"/>
      <c r="T656" s="832"/>
      <c r="U656" s="832"/>
      <c r="V656" s="823"/>
      <c r="W656" s="826"/>
      <c r="X656" s="824"/>
      <c r="Y656" s="825"/>
    </row>
    <row r="657" spans="1:25" ht="22.5" customHeight="1" x14ac:dyDescent="0.25">
      <c r="A657" s="819"/>
      <c r="B657" s="820"/>
      <c r="C657" s="820"/>
      <c r="D657" s="820"/>
      <c r="E657" s="820"/>
      <c r="F657" s="820"/>
      <c r="G657" s="820"/>
      <c r="H657" s="820"/>
      <c r="I657" s="820"/>
      <c r="J657" s="820"/>
      <c r="K657" s="821"/>
      <c r="L657" s="832"/>
      <c r="M657" s="832"/>
      <c r="N657" s="832"/>
      <c r="O657" s="832"/>
      <c r="P657" s="832"/>
      <c r="Q657" s="832"/>
      <c r="R657" s="832"/>
      <c r="S657" s="832"/>
      <c r="T657" s="832"/>
      <c r="U657" s="832"/>
      <c r="V657" s="823"/>
      <c r="W657" s="826"/>
      <c r="X657" s="824"/>
      <c r="Y657" s="825"/>
    </row>
    <row r="658" spans="1:25" ht="22.5" customHeight="1" x14ac:dyDescent="0.25">
      <c r="A658" s="819"/>
      <c r="B658" s="820"/>
      <c r="C658" s="820"/>
      <c r="D658" s="820"/>
      <c r="E658" s="820"/>
      <c r="F658" s="820"/>
      <c r="G658" s="820"/>
      <c r="H658" s="820"/>
      <c r="I658" s="820"/>
      <c r="J658" s="820"/>
      <c r="K658" s="821"/>
      <c r="L658" s="832"/>
      <c r="M658" s="832"/>
      <c r="N658" s="832"/>
      <c r="O658" s="832"/>
      <c r="P658" s="832"/>
      <c r="Q658" s="832"/>
      <c r="R658" s="832"/>
      <c r="S658" s="832"/>
      <c r="T658" s="832"/>
      <c r="U658" s="832"/>
      <c r="V658" s="823"/>
      <c r="W658" s="826"/>
      <c r="X658" s="824"/>
      <c r="Y658" s="825"/>
    </row>
    <row r="659" spans="1:25" ht="22.5" customHeight="1" x14ac:dyDescent="0.25">
      <c r="A659" s="819"/>
      <c r="B659" s="820"/>
      <c r="C659" s="820"/>
      <c r="D659" s="820"/>
      <c r="E659" s="820"/>
      <c r="F659" s="820"/>
      <c r="G659" s="820"/>
      <c r="H659" s="820"/>
      <c r="I659" s="820"/>
      <c r="J659" s="820"/>
      <c r="K659" s="821"/>
      <c r="L659" s="832"/>
      <c r="M659" s="832"/>
      <c r="N659" s="832"/>
      <c r="O659" s="832"/>
      <c r="P659" s="832"/>
      <c r="Q659" s="832"/>
      <c r="R659" s="832"/>
      <c r="S659" s="832"/>
      <c r="T659" s="832"/>
      <c r="U659" s="832"/>
      <c r="V659" s="823"/>
      <c r="W659" s="826"/>
      <c r="X659" s="824"/>
      <c r="Y659" s="825"/>
    </row>
    <row r="660" spans="1:25" ht="22.5" customHeight="1" thickBot="1" x14ac:dyDescent="0.3">
      <c r="A660" s="833"/>
      <c r="B660" s="834"/>
      <c r="C660" s="834"/>
      <c r="D660" s="834"/>
      <c r="E660" s="834"/>
      <c r="F660" s="834"/>
      <c r="G660" s="834"/>
      <c r="H660" s="834"/>
      <c r="I660" s="834"/>
      <c r="J660" s="834"/>
      <c r="K660" s="835"/>
      <c r="L660" s="836"/>
      <c r="M660" s="836"/>
      <c r="N660" s="836"/>
      <c r="O660" s="836"/>
      <c r="P660" s="836"/>
      <c r="Q660" s="836"/>
      <c r="R660" s="836"/>
      <c r="S660" s="836"/>
      <c r="T660" s="836"/>
      <c r="U660" s="836"/>
      <c r="V660" s="837"/>
      <c r="W660" s="838"/>
      <c r="X660" s="839"/>
      <c r="Y660" s="840"/>
    </row>
    <row r="661" spans="1:25" ht="22.5" customHeight="1" thickTop="1" thickBot="1" x14ac:dyDescent="0.3">
      <c r="A661" s="800"/>
      <c r="B661" s="801"/>
      <c r="C661" s="801"/>
      <c r="D661" s="801"/>
      <c r="E661" s="801"/>
      <c r="F661" s="801"/>
      <c r="G661" s="801"/>
      <c r="H661" s="801"/>
      <c r="I661" s="801"/>
      <c r="J661" s="801"/>
      <c r="K661" s="804"/>
      <c r="L661" s="810"/>
      <c r="M661" s="810"/>
      <c r="N661" s="810"/>
      <c r="O661" s="810"/>
      <c r="P661" s="810"/>
      <c r="Q661" s="810"/>
      <c r="R661" s="810"/>
      <c r="S661" s="810"/>
      <c r="T661" s="810"/>
      <c r="U661" s="810"/>
      <c r="V661" s="813"/>
      <c r="W661" s="802"/>
      <c r="X661" s="789"/>
      <c r="Y661" s="790"/>
    </row>
    <row r="662" spans="1:25" ht="22.5" customHeight="1" thickTop="1" thickBot="1" x14ac:dyDescent="0.3">
      <c r="A662" s="800"/>
      <c r="B662" s="801"/>
      <c r="C662" s="801"/>
      <c r="D662" s="801"/>
      <c r="E662" s="801"/>
      <c r="F662" s="801"/>
      <c r="G662" s="801"/>
      <c r="H662" s="801"/>
      <c r="I662" s="801"/>
      <c r="J662" s="801"/>
      <c r="K662" s="804"/>
      <c r="L662" s="810"/>
      <c r="M662" s="810"/>
      <c r="N662" s="810"/>
      <c r="O662" s="810"/>
      <c r="P662" s="810"/>
      <c r="Q662" s="810"/>
      <c r="R662" s="810"/>
      <c r="S662" s="810"/>
      <c r="T662" s="810"/>
      <c r="U662" s="810"/>
      <c r="V662" s="813"/>
      <c r="W662" s="802"/>
      <c r="X662" s="789"/>
      <c r="Y662" s="790"/>
    </row>
    <row r="663" spans="1:25" ht="22.5" customHeight="1" thickTop="1" thickBot="1" x14ac:dyDescent="0.3">
      <c r="A663" s="800"/>
      <c r="B663" s="801"/>
      <c r="C663" s="801"/>
      <c r="D663" s="801"/>
      <c r="E663" s="801"/>
      <c r="F663" s="801"/>
      <c r="G663" s="801"/>
      <c r="H663" s="801"/>
      <c r="I663" s="801"/>
      <c r="J663" s="801"/>
      <c r="K663" s="804"/>
      <c r="L663" s="810"/>
      <c r="M663" s="810"/>
      <c r="N663" s="810"/>
      <c r="O663" s="810"/>
      <c r="P663" s="810"/>
      <c r="Q663" s="810"/>
      <c r="R663" s="810"/>
      <c r="S663" s="810"/>
      <c r="T663" s="810"/>
      <c r="U663" s="810"/>
      <c r="V663" s="813"/>
      <c r="W663" s="802"/>
      <c r="X663" s="789"/>
      <c r="Y663" s="790"/>
    </row>
    <row r="664" spans="1:25" ht="22.5" customHeight="1" thickTop="1" thickBot="1" x14ac:dyDescent="0.3">
      <c r="A664" s="800"/>
      <c r="B664" s="801"/>
      <c r="C664" s="801"/>
      <c r="D664" s="801"/>
      <c r="E664" s="801"/>
      <c r="F664" s="801"/>
      <c r="G664" s="801"/>
      <c r="H664" s="801"/>
      <c r="I664" s="801"/>
      <c r="J664" s="801"/>
      <c r="K664" s="804"/>
      <c r="L664" s="810"/>
      <c r="M664" s="810"/>
      <c r="N664" s="810"/>
      <c r="O664" s="810"/>
      <c r="P664" s="810"/>
      <c r="Q664" s="810"/>
      <c r="R664" s="810"/>
      <c r="S664" s="810"/>
      <c r="T664" s="810"/>
      <c r="U664" s="810"/>
      <c r="V664" s="813"/>
      <c r="W664" s="802"/>
      <c r="X664" s="789"/>
      <c r="Y664" s="790"/>
    </row>
    <row r="665" spans="1:25" ht="22.5" customHeight="1" thickTop="1" thickBot="1" x14ac:dyDescent="0.3">
      <c r="A665" s="800"/>
      <c r="B665" s="801"/>
      <c r="C665" s="801"/>
      <c r="D665" s="801"/>
      <c r="E665" s="801"/>
      <c r="F665" s="801"/>
      <c r="G665" s="801"/>
      <c r="H665" s="801"/>
      <c r="I665" s="801"/>
      <c r="J665" s="801"/>
      <c r="K665" s="804"/>
      <c r="L665" s="810"/>
      <c r="M665" s="810"/>
      <c r="N665" s="810"/>
      <c r="O665" s="810"/>
      <c r="P665" s="810"/>
      <c r="Q665" s="810"/>
      <c r="R665" s="810"/>
      <c r="S665" s="810"/>
      <c r="T665" s="810"/>
      <c r="U665" s="810"/>
      <c r="V665" s="813"/>
      <c r="W665" s="802"/>
      <c r="X665" s="789"/>
      <c r="Y665" s="790"/>
    </row>
    <row r="666" spans="1:25" ht="22.5" customHeight="1" thickTop="1" thickBot="1" x14ac:dyDescent="0.3">
      <c r="A666" s="800"/>
      <c r="B666" s="801"/>
      <c r="C666" s="801"/>
      <c r="D666" s="801"/>
      <c r="E666" s="801"/>
      <c r="F666" s="801"/>
      <c r="G666" s="801"/>
      <c r="H666" s="801"/>
      <c r="I666" s="801"/>
      <c r="J666" s="801"/>
      <c r="K666" s="804"/>
      <c r="L666" s="810"/>
      <c r="M666" s="810"/>
      <c r="N666" s="810"/>
      <c r="O666" s="810"/>
      <c r="P666" s="810"/>
      <c r="Q666" s="810"/>
      <c r="R666" s="810"/>
      <c r="S666" s="810"/>
      <c r="T666" s="810"/>
      <c r="U666" s="810"/>
      <c r="V666" s="813"/>
      <c r="W666" s="802"/>
      <c r="X666" s="789"/>
      <c r="Y666" s="790"/>
    </row>
    <row r="667" spans="1:25" ht="22.5" customHeight="1" thickTop="1" thickBot="1" x14ac:dyDescent="0.3">
      <c r="A667" s="800"/>
      <c r="B667" s="801"/>
      <c r="C667" s="801"/>
      <c r="D667" s="801"/>
      <c r="E667" s="801"/>
      <c r="F667" s="801"/>
      <c r="G667" s="801"/>
      <c r="H667" s="801"/>
      <c r="I667" s="801"/>
      <c r="J667" s="801"/>
      <c r="K667" s="804"/>
      <c r="L667" s="810"/>
      <c r="M667" s="810"/>
      <c r="N667" s="810"/>
      <c r="O667" s="810"/>
      <c r="P667" s="810"/>
      <c r="Q667" s="810"/>
      <c r="R667" s="810"/>
      <c r="S667" s="810"/>
      <c r="T667" s="810"/>
      <c r="U667" s="810"/>
      <c r="V667" s="813"/>
      <c r="W667" s="802"/>
      <c r="X667" s="789"/>
      <c r="Y667" s="790"/>
    </row>
    <row r="668" spans="1:25" ht="22.5" customHeight="1" thickTop="1" thickBot="1" x14ac:dyDescent="0.3">
      <c r="A668" s="800"/>
      <c r="B668" s="801"/>
      <c r="C668" s="801"/>
      <c r="D668" s="801"/>
      <c r="E668" s="801"/>
      <c r="F668" s="801"/>
      <c r="G668" s="801"/>
      <c r="H668" s="801"/>
      <c r="I668" s="801"/>
      <c r="J668" s="801"/>
      <c r="K668" s="804"/>
      <c r="L668" s="810"/>
      <c r="M668" s="810"/>
      <c r="N668" s="810"/>
      <c r="O668" s="810"/>
      <c r="P668" s="810"/>
      <c r="Q668" s="810"/>
      <c r="R668" s="810"/>
      <c r="S668" s="810"/>
      <c r="T668" s="810"/>
      <c r="U668" s="810"/>
      <c r="V668" s="813"/>
      <c r="W668" s="802"/>
      <c r="X668" s="789"/>
      <c r="Y668" s="790"/>
    </row>
    <row r="669" spans="1:25" ht="22.5" customHeight="1" thickTop="1" thickBot="1" x14ac:dyDescent="0.3">
      <c r="A669" s="800"/>
      <c r="B669" s="801"/>
      <c r="C669" s="801"/>
      <c r="D669" s="801"/>
      <c r="E669" s="801"/>
      <c r="F669" s="801"/>
      <c r="G669" s="801"/>
      <c r="H669" s="801"/>
      <c r="I669" s="801"/>
      <c r="J669" s="801"/>
      <c r="K669" s="804"/>
      <c r="L669" s="810"/>
      <c r="M669" s="810"/>
      <c r="N669" s="810"/>
      <c r="O669" s="810"/>
      <c r="P669" s="810"/>
      <c r="Q669" s="810"/>
      <c r="R669" s="810"/>
      <c r="S669" s="810"/>
      <c r="T669" s="810"/>
      <c r="U669" s="810"/>
      <c r="V669" s="813"/>
      <c r="W669" s="802"/>
      <c r="X669" s="789"/>
      <c r="Y669" s="790"/>
    </row>
    <row r="670" spans="1:25" ht="22.5" customHeight="1" thickTop="1" thickBot="1" x14ac:dyDescent="0.3">
      <c r="A670" s="800"/>
      <c r="B670" s="801"/>
      <c r="C670" s="801"/>
      <c r="D670" s="801"/>
      <c r="E670" s="801"/>
      <c r="F670" s="801"/>
      <c r="G670" s="801"/>
      <c r="H670" s="801"/>
      <c r="I670" s="801"/>
      <c r="J670" s="801"/>
      <c r="K670" s="804"/>
      <c r="L670" s="810"/>
      <c r="M670" s="810"/>
      <c r="N670" s="810"/>
      <c r="O670" s="810"/>
      <c r="P670" s="810"/>
      <c r="Q670" s="810"/>
      <c r="R670" s="810"/>
      <c r="S670" s="810"/>
      <c r="T670" s="810"/>
      <c r="U670" s="810"/>
      <c r="V670" s="813"/>
      <c r="W670" s="802"/>
      <c r="X670" s="789"/>
      <c r="Y670" s="790"/>
    </row>
    <row r="671" spans="1:25" ht="22.5" customHeight="1" thickTop="1" thickBot="1" x14ac:dyDescent="0.3">
      <c r="A671" s="800"/>
      <c r="B671" s="801"/>
      <c r="C671" s="801"/>
      <c r="D671" s="801"/>
      <c r="E671" s="801"/>
      <c r="F671" s="801"/>
      <c r="G671" s="801"/>
      <c r="H671" s="801"/>
      <c r="I671" s="801"/>
      <c r="J671" s="801"/>
      <c r="K671" s="804"/>
      <c r="L671" s="810"/>
      <c r="M671" s="810"/>
      <c r="N671" s="810"/>
      <c r="O671" s="810"/>
      <c r="P671" s="810"/>
      <c r="Q671" s="810"/>
      <c r="R671" s="810"/>
      <c r="S671" s="810"/>
      <c r="T671" s="810"/>
      <c r="U671" s="810"/>
      <c r="V671" s="813"/>
      <c r="W671" s="802"/>
      <c r="X671" s="789"/>
      <c r="Y671" s="790"/>
    </row>
    <row r="672" spans="1:25" ht="22.5" customHeight="1" thickTop="1" thickBot="1" x14ac:dyDescent="0.3">
      <c r="A672" s="800"/>
      <c r="B672" s="801"/>
      <c r="C672" s="801"/>
      <c r="D672" s="801"/>
      <c r="E672" s="801"/>
      <c r="F672" s="801"/>
      <c r="G672" s="801"/>
      <c r="H672" s="801"/>
      <c r="I672" s="801"/>
      <c r="J672" s="801"/>
      <c r="K672" s="804"/>
      <c r="L672" s="810"/>
      <c r="M672" s="810"/>
      <c r="N672" s="810"/>
      <c r="O672" s="810"/>
      <c r="P672" s="810"/>
      <c r="Q672" s="810"/>
      <c r="R672" s="810"/>
      <c r="S672" s="810"/>
      <c r="T672" s="810"/>
      <c r="U672" s="810"/>
      <c r="V672" s="813"/>
      <c r="W672" s="802"/>
      <c r="X672" s="789"/>
      <c r="Y672" s="790"/>
    </row>
    <row r="673" spans="1:25" ht="22.5" customHeight="1" thickTop="1" thickBot="1" x14ac:dyDescent="0.3">
      <c r="A673" s="800"/>
      <c r="B673" s="801"/>
      <c r="C673" s="801"/>
      <c r="D673" s="801"/>
      <c r="E673" s="801"/>
      <c r="F673" s="801"/>
      <c r="G673" s="801"/>
      <c r="H673" s="801"/>
      <c r="I673" s="801"/>
      <c r="J673" s="801"/>
      <c r="K673" s="804"/>
      <c r="L673" s="810"/>
      <c r="M673" s="810"/>
      <c r="N673" s="810"/>
      <c r="O673" s="810"/>
      <c r="P673" s="810"/>
      <c r="Q673" s="810"/>
      <c r="R673" s="810"/>
      <c r="S673" s="810"/>
      <c r="T673" s="810"/>
      <c r="U673" s="810"/>
      <c r="V673" s="813"/>
      <c r="W673" s="802"/>
      <c r="X673" s="789"/>
      <c r="Y673" s="790"/>
    </row>
    <row r="674" spans="1:25" s="171" customFormat="1" ht="22.5" customHeight="1" thickTop="1" thickBot="1" x14ac:dyDescent="0.3">
      <c r="A674" s="800"/>
      <c r="B674" s="801"/>
      <c r="C674" s="801"/>
      <c r="D674" s="801"/>
      <c r="E674" s="801"/>
      <c r="F674" s="801"/>
      <c r="G674" s="801"/>
      <c r="H674" s="802"/>
      <c r="I674" s="802"/>
      <c r="J674" s="802"/>
      <c r="K674" s="803"/>
      <c r="L674" s="811"/>
      <c r="M674" s="811"/>
      <c r="N674" s="811"/>
      <c r="O674" s="811"/>
      <c r="P674" s="811"/>
      <c r="Q674" s="811"/>
      <c r="R674" s="811"/>
      <c r="S674" s="811"/>
      <c r="T674" s="811"/>
      <c r="U674" s="811"/>
      <c r="V674" s="812"/>
      <c r="W674" s="802"/>
      <c r="X674" s="789"/>
      <c r="Y674" s="790"/>
    </row>
    <row r="675" spans="1:25" ht="22.5" customHeight="1" thickTop="1" thickBot="1" x14ac:dyDescent="0.3">
      <c r="A675" s="800"/>
      <c r="B675" s="801"/>
      <c r="C675" s="801"/>
      <c r="D675" s="801"/>
      <c r="E675" s="801"/>
      <c r="F675" s="801"/>
      <c r="G675" s="801"/>
      <c r="H675" s="801"/>
      <c r="I675" s="801"/>
      <c r="J675" s="801"/>
      <c r="K675" s="804"/>
      <c r="L675" s="810"/>
      <c r="M675" s="810"/>
      <c r="N675" s="810"/>
      <c r="O675" s="810"/>
      <c r="P675" s="810"/>
      <c r="Q675" s="810"/>
      <c r="R675" s="810"/>
      <c r="S675" s="810"/>
      <c r="T675" s="810"/>
      <c r="U675" s="810"/>
      <c r="V675" s="813"/>
      <c r="W675" s="802"/>
      <c r="X675" s="789"/>
      <c r="Y675" s="790"/>
    </row>
    <row r="676" spans="1:25" ht="22.5" customHeight="1" thickTop="1" thickBot="1" x14ac:dyDescent="0.3">
      <c r="A676" s="800"/>
      <c r="B676" s="801"/>
      <c r="C676" s="801"/>
      <c r="D676" s="801"/>
      <c r="E676" s="801"/>
      <c r="F676" s="801"/>
      <c r="G676" s="801"/>
      <c r="H676" s="801"/>
      <c r="I676" s="801"/>
      <c r="J676" s="801"/>
      <c r="K676" s="804"/>
      <c r="L676" s="810"/>
      <c r="M676" s="810"/>
      <c r="N676" s="810"/>
      <c r="O676" s="810"/>
      <c r="P676" s="810"/>
      <c r="Q676" s="810"/>
      <c r="R676" s="810"/>
      <c r="S676" s="810"/>
      <c r="T676" s="810"/>
      <c r="U676" s="810"/>
      <c r="V676" s="813"/>
      <c r="W676" s="802"/>
      <c r="X676" s="789"/>
      <c r="Y676" s="790"/>
    </row>
    <row r="677" spans="1:25" ht="22.5" customHeight="1" thickTop="1" thickBot="1" x14ac:dyDescent="0.3">
      <c r="A677" s="800"/>
      <c r="B677" s="801"/>
      <c r="C677" s="801"/>
      <c r="D677" s="801"/>
      <c r="E677" s="801"/>
      <c r="F677" s="801"/>
      <c r="G677" s="801"/>
      <c r="H677" s="801"/>
      <c r="I677" s="801"/>
      <c r="J677" s="801"/>
      <c r="K677" s="804"/>
      <c r="L677" s="810"/>
      <c r="M677" s="810"/>
      <c r="N677" s="810"/>
      <c r="O677" s="810"/>
      <c r="P677" s="810"/>
      <c r="Q677" s="810"/>
      <c r="R677" s="810"/>
      <c r="S677" s="810"/>
      <c r="T677" s="810"/>
      <c r="U677" s="810"/>
      <c r="V677" s="813"/>
      <c r="W677" s="802"/>
      <c r="X677" s="789"/>
      <c r="Y677" s="790"/>
    </row>
    <row r="678" spans="1:25" ht="22.5" customHeight="1" thickTop="1" thickBot="1" x14ac:dyDescent="0.3">
      <c r="A678" s="800"/>
      <c r="B678" s="801"/>
      <c r="C678" s="801"/>
      <c r="D678" s="801"/>
      <c r="E678" s="801"/>
      <c r="F678" s="801"/>
      <c r="G678" s="801"/>
      <c r="H678" s="801"/>
      <c r="I678" s="801"/>
      <c r="J678" s="801"/>
      <c r="K678" s="804"/>
      <c r="L678" s="810"/>
      <c r="M678" s="810"/>
      <c r="N678" s="810"/>
      <c r="O678" s="810"/>
      <c r="P678" s="810"/>
      <c r="Q678" s="810"/>
      <c r="R678" s="810"/>
      <c r="S678" s="810"/>
      <c r="T678" s="810"/>
      <c r="U678" s="810"/>
      <c r="V678" s="813"/>
      <c r="W678" s="802"/>
      <c r="X678" s="789"/>
      <c r="Y678" s="790"/>
    </row>
    <row r="679" spans="1:25" ht="22.5" customHeight="1" thickTop="1" thickBot="1" x14ac:dyDescent="0.3">
      <c r="A679" s="800"/>
      <c r="B679" s="801"/>
      <c r="C679" s="801"/>
      <c r="D679" s="801"/>
      <c r="E679" s="801"/>
      <c r="F679" s="801"/>
      <c r="G679" s="801"/>
      <c r="H679" s="801"/>
      <c r="I679" s="801"/>
      <c r="J679" s="801"/>
      <c r="K679" s="804"/>
      <c r="L679" s="810"/>
      <c r="M679" s="810"/>
      <c r="N679" s="810"/>
      <c r="O679" s="810"/>
      <c r="P679" s="810"/>
      <c r="Q679" s="810"/>
      <c r="R679" s="810"/>
      <c r="S679" s="810"/>
      <c r="T679" s="810"/>
      <c r="U679" s="810"/>
      <c r="V679" s="813"/>
      <c r="W679" s="802"/>
      <c r="X679" s="789"/>
      <c r="Y679" s="790"/>
    </row>
    <row r="680" spans="1:25" ht="22.5" customHeight="1" thickTop="1" thickBot="1" x14ac:dyDescent="0.3">
      <c r="A680" s="800"/>
      <c r="B680" s="801"/>
      <c r="C680" s="801"/>
      <c r="D680" s="801"/>
      <c r="E680" s="801"/>
      <c r="F680" s="801"/>
      <c r="G680" s="801"/>
      <c r="H680" s="801"/>
      <c r="I680" s="801"/>
      <c r="J680" s="801"/>
      <c r="K680" s="804"/>
      <c r="L680" s="810"/>
      <c r="M680" s="810"/>
      <c r="N680" s="810"/>
      <c r="O680" s="810"/>
      <c r="P680" s="810"/>
      <c r="Q680" s="810"/>
      <c r="R680" s="810"/>
      <c r="S680" s="810"/>
      <c r="T680" s="810"/>
      <c r="U680" s="810"/>
      <c r="V680" s="813"/>
      <c r="W680" s="802"/>
      <c r="X680" s="789"/>
      <c r="Y680" s="790"/>
    </row>
    <row r="681" spans="1:25" ht="22.5" customHeight="1" thickTop="1" thickBot="1" x14ac:dyDescent="0.3">
      <c r="A681" s="800"/>
      <c r="B681" s="801"/>
      <c r="C681" s="801"/>
      <c r="D681" s="801"/>
      <c r="E681" s="801"/>
      <c r="F681" s="801"/>
      <c r="G681" s="801"/>
      <c r="H681" s="801"/>
      <c r="I681" s="801"/>
      <c r="J681" s="801"/>
      <c r="K681" s="804"/>
      <c r="L681" s="810"/>
      <c r="M681" s="810"/>
      <c r="N681" s="810"/>
      <c r="O681" s="810"/>
      <c r="P681" s="810"/>
      <c r="Q681" s="810"/>
      <c r="R681" s="810"/>
      <c r="S681" s="810"/>
      <c r="T681" s="810"/>
      <c r="U681" s="810"/>
      <c r="V681" s="813"/>
      <c r="W681" s="802"/>
      <c r="X681" s="789"/>
      <c r="Y681" s="790"/>
    </row>
    <row r="682" spans="1:25" ht="22.5" customHeight="1" thickTop="1" thickBot="1" x14ac:dyDescent="0.3">
      <c r="A682" s="800"/>
      <c r="B682" s="801"/>
      <c r="C682" s="801"/>
      <c r="D682" s="801"/>
      <c r="E682" s="801"/>
      <c r="F682" s="801"/>
      <c r="G682" s="801"/>
      <c r="H682" s="801"/>
      <c r="I682" s="801"/>
      <c r="J682" s="801"/>
      <c r="K682" s="804"/>
      <c r="L682" s="810"/>
      <c r="M682" s="810"/>
      <c r="N682" s="810"/>
      <c r="O682" s="810"/>
      <c r="P682" s="810"/>
      <c r="Q682" s="810"/>
      <c r="R682" s="810"/>
      <c r="S682" s="810"/>
      <c r="T682" s="810"/>
      <c r="U682" s="810"/>
      <c r="V682" s="813"/>
      <c r="W682" s="802"/>
      <c r="X682" s="789"/>
      <c r="Y682" s="790"/>
    </row>
    <row r="683" spans="1:25" ht="22.5" customHeight="1" thickTop="1" thickBot="1" x14ac:dyDescent="0.3">
      <c r="A683" s="800"/>
      <c r="B683" s="801"/>
      <c r="C683" s="801"/>
      <c r="D683" s="801"/>
      <c r="E683" s="801"/>
      <c r="F683" s="801"/>
      <c r="G683" s="801"/>
      <c r="H683" s="801"/>
      <c r="I683" s="801"/>
      <c r="J683" s="801"/>
      <c r="K683" s="804"/>
      <c r="L683" s="810"/>
      <c r="M683" s="810"/>
      <c r="N683" s="810"/>
      <c r="O683" s="810"/>
      <c r="P683" s="810"/>
      <c r="Q683" s="810"/>
      <c r="R683" s="810"/>
      <c r="S683" s="810"/>
      <c r="T683" s="810"/>
      <c r="U683" s="810"/>
      <c r="V683" s="813"/>
      <c r="W683" s="802"/>
      <c r="X683" s="789"/>
      <c r="Y683" s="790"/>
    </row>
    <row r="684" spans="1:25" ht="22.5" customHeight="1" thickTop="1" thickBot="1" x14ac:dyDescent="0.3">
      <c r="A684" s="800"/>
      <c r="B684" s="801"/>
      <c r="C684" s="801"/>
      <c r="D684" s="801"/>
      <c r="E684" s="801"/>
      <c r="F684" s="801"/>
      <c r="G684" s="801"/>
      <c r="H684" s="801"/>
      <c r="I684" s="801"/>
      <c r="J684" s="801"/>
      <c r="K684" s="804"/>
      <c r="L684" s="810"/>
      <c r="M684" s="810"/>
      <c r="N684" s="810"/>
      <c r="O684" s="810"/>
      <c r="P684" s="810"/>
      <c r="Q684" s="810"/>
      <c r="R684" s="810"/>
      <c r="S684" s="810"/>
      <c r="T684" s="810"/>
      <c r="U684" s="810"/>
      <c r="V684" s="813"/>
      <c r="W684" s="802"/>
      <c r="X684" s="789"/>
      <c r="Y684" s="790"/>
    </row>
    <row r="685" spans="1:25" ht="22.5" customHeight="1" thickTop="1" thickBot="1" x14ac:dyDescent="0.3">
      <c r="A685" s="800"/>
      <c r="B685" s="801"/>
      <c r="C685" s="801"/>
      <c r="D685" s="801"/>
      <c r="E685" s="801"/>
      <c r="F685" s="801"/>
      <c r="G685" s="801"/>
      <c r="H685" s="801"/>
      <c r="I685" s="801"/>
      <c r="J685" s="801"/>
      <c r="K685" s="804"/>
      <c r="L685" s="810"/>
      <c r="M685" s="810"/>
      <c r="N685" s="810"/>
      <c r="O685" s="810"/>
      <c r="P685" s="810"/>
      <c r="Q685" s="810"/>
      <c r="R685" s="810"/>
      <c r="S685" s="810"/>
      <c r="T685" s="810"/>
      <c r="U685" s="810"/>
      <c r="V685" s="813"/>
      <c r="W685" s="802"/>
      <c r="X685" s="789"/>
      <c r="Y685" s="790"/>
    </row>
    <row r="686" spans="1:25" ht="22.5" customHeight="1" thickTop="1" thickBot="1" x14ac:dyDescent="0.3">
      <c r="A686" s="800"/>
      <c r="B686" s="801"/>
      <c r="C686" s="801"/>
      <c r="D686" s="801"/>
      <c r="E686" s="801"/>
      <c r="F686" s="801"/>
      <c r="G686" s="801"/>
      <c r="H686" s="801"/>
      <c r="I686" s="801"/>
      <c r="J686" s="801"/>
      <c r="K686" s="804"/>
      <c r="L686" s="810"/>
      <c r="M686" s="810"/>
      <c r="N686" s="810"/>
      <c r="O686" s="810"/>
      <c r="P686" s="810"/>
      <c r="Q686" s="810"/>
      <c r="R686" s="810"/>
      <c r="S686" s="810"/>
      <c r="T686" s="810"/>
      <c r="U686" s="810"/>
      <c r="V686" s="813"/>
      <c r="W686" s="802"/>
      <c r="X686" s="789"/>
      <c r="Y686" s="790"/>
    </row>
    <row r="687" spans="1:25" ht="22.5" customHeight="1" thickTop="1" thickBot="1" x14ac:dyDescent="0.3">
      <c r="A687" s="800"/>
      <c r="B687" s="801"/>
      <c r="C687" s="801"/>
      <c r="D687" s="801"/>
      <c r="E687" s="801"/>
      <c r="F687" s="801"/>
      <c r="G687" s="801"/>
      <c r="H687" s="801"/>
      <c r="I687" s="801"/>
      <c r="J687" s="801"/>
      <c r="K687" s="804"/>
      <c r="L687" s="810"/>
      <c r="M687" s="810"/>
      <c r="N687" s="810"/>
      <c r="O687" s="810"/>
      <c r="P687" s="810"/>
      <c r="Q687" s="810"/>
      <c r="R687" s="810"/>
      <c r="S687" s="810"/>
      <c r="T687" s="810"/>
      <c r="U687" s="810"/>
      <c r="V687" s="813"/>
      <c r="W687" s="802"/>
      <c r="X687" s="789"/>
      <c r="Y687" s="790"/>
    </row>
    <row r="688" spans="1:25" ht="22.5" customHeight="1" thickTop="1" thickBot="1" x14ac:dyDescent="0.3">
      <c r="A688" s="800"/>
      <c r="B688" s="801"/>
      <c r="C688" s="801"/>
      <c r="D688" s="801"/>
      <c r="E688" s="801"/>
      <c r="F688" s="801"/>
      <c r="G688" s="801"/>
      <c r="H688" s="801"/>
      <c r="I688" s="801"/>
      <c r="J688" s="801"/>
      <c r="K688" s="804"/>
      <c r="L688" s="810"/>
      <c r="M688" s="810"/>
      <c r="N688" s="810"/>
      <c r="O688" s="810"/>
      <c r="P688" s="810"/>
      <c r="Q688" s="810"/>
      <c r="R688" s="810"/>
      <c r="S688" s="810"/>
      <c r="T688" s="810"/>
      <c r="U688" s="810"/>
      <c r="V688" s="813"/>
      <c r="W688" s="802"/>
      <c r="X688" s="789"/>
      <c r="Y688" s="790"/>
    </row>
    <row r="689" spans="1:25" ht="22.5" customHeight="1" thickTop="1" thickBot="1" x14ac:dyDescent="0.3">
      <c r="A689" s="800"/>
      <c r="B689" s="801"/>
      <c r="C689" s="801"/>
      <c r="D689" s="801"/>
      <c r="E689" s="801"/>
      <c r="F689" s="801"/>
      <c r="G689" s="801"/>
      <c r="H689" s="801"/>
      <c r="I689" s="801"/>
      <c r="J689" s="801"/>
      <c r="K689" s="804"/>
      <c r="L689" s="810"/>
      <c r="M689" s="810"/>
      <c r="N689" s="810"/>
      <c r="O689" s="810"/>
      <c r="P689" s="810"/>
      <c r="Q689" s="810"/>
      <c r="R689" s="810"/>
      <c r="S689" s="810"/>
      <c r="T689" s="810"/>
      <c r="U689" s="810"/>
      <c r="V689" s="813"/>
      <c r="W689" s="802"/>
      <c r="X689" s="789"/>
      <c r="Y689" s="790"/>
    </row>
    <row r="690" spans="1:25" ht="22.5" customHeight="1" thickTop="1" thickBot="1" x14ac:dyDescent="0.3">
      <c r="A690" s="800"/>
      <c r="B690" s="801"/>
      <c r="C690" s="801"/>
      <c r="D690" s="801"/>
      <c r="E690" s="801"/>
      <c r="F690" s="801"/>
      <c r="G690" s="801"/>
      <c r="H690" s="801"/>
      <c r="I690" s="801"/>
      <c r="J690" s="801"/>
      <c r="K690" s="804"/>
      <c r="L690" s="810"/>
      <c r="M690" s="810"/>
      <c r="N690" s="810"/>
      <c r="O690" s="810"/>
      <c r="P690" s="810"/>
      <c r="Q690" s="810"/>
      <c r="R690" s="810"/>
      <c r="S690" s="810"/>
      <c r="T690" s="810"/>
      <c r="U690" s="810"/>
      <c r="V690" s="813"/>
      <c r="W690" s="802"/>
      <c r="X690" s="789"/>
      <c r="Y690" s="790"/>
    </row>
    <row r="691" spans="1:25" ht="22.5" customHeight="1" thickTop="1" thickBot="1" x14ac:dyDescent="0.3">
      <c r="A691" s="800"/>
      <c r="B691" s="801"/>
      <c r="C691" s="801"/>
      <c r="D691" s="801"/>
      <c r="E691" s="801"/>
      <c r="F691" s="801"/>
      <c r="G691" s="801"/>
      <c r="H691" s="801"/>
      <c r="I691" s="801"/>
      <c r="J691" s="801"/>
      <c r="K691" s="804"/>
      <c r="L691" s="810"/>
      <c r="M691" s="810"/>
      <c r="N691" s="810"/>
      <c r="O691" s="810"/>
      <c r="P691" s="810"/>
      <c r="Q691" s="810"/>
      <c r="R691" s="810"/>
      <c r="S691" s="810"/>
      <c r="T691" s="810"/>
      <c r="U691" s="810"/>
      <c r="V691" s="813"/>
      <c r="W691" s="802"/>
      <c r="X691" s="789"/>
      <c r="Y691" s="790"/>
    </row>
    <row r="692" spans="1:25" ht="22.5" customHeight="1" thickTop="1" thickBot="1" x14ac:dyDescent="0.3">
      <c r="A692" s="800"/>
      <c r="B692" s="801"/>
      <c r="C692" s="801"/>
      <c r="D692" s="801"/>
      <c r="E692" s="801"/>
      <c r="F692" s="801"/>
      <c r="G692" s="801"/>
      <c r="H692" s="801"/>
      <c r="I692" s="801"/>
      <c r="J692" s="801"/>
      <c r="K692" s="804"/>
      <c r="L692" s="810"/>
      <c r="M692" s="810"/>
      <c r="N692" s="810"/>
      <c r="O692" s="810"/>
      <c r="P692" s="810"/>
      <c r="Q692" s="810"/>
      <c r="R692" s="810"/>
      <c r="S692" s="810"/>
      <c r="T692" s="810"/>
      <c r="U692" s="810"/>
      <c r="V692" s="813"/>
      <c r="W692" s="802"/>
      <c r="X692" s="789"/>
      <c r="Y692" s="790"/>
    </row>
    <row r="693" spans="1:25" ht="22.5" customHeight="1" thickTop="1" thickBot="1" x14ac:dyDescent="0.3">
      <c r="A693" s="800"/>
      <c r="B693" s="801"/>
      <c r="C693" s="801"/>
      <c r="D693" s="801"/>
      <c r="E693" s="801"/>
      <c r="F693" s="801"/>
      <c r="G693" s="801"/>
      <c r="H693" s="801"/>
      <c r="I693" s="801"/>
      <c r="J693" s="801"/>
      <c r="K693" s="804"/>
      <c r="L693" s="810"/>
      <c r="M693" s="810"/>
      <c r="N693" s="810"/>
      <c r="O693" s="810"/>
      <c r="P693" s="810"/>
      <c r="Q693" s="810"/>
      <c r="R693" s="810"/>
      <c r="S693" s="810"/>
      <c r="T693" s="810"/>
      <c r="U693" s="810"/>
      <c r="V693" s="813"/>
      <c r="W693" s="802"/>
      <c r="X693" s="789"/>
      <c r="Y693" s="790"/>
    </row>
    <row r="694" spans="1:25" ht="22.5" customHeight="1" thickTop="1" thickBot="1" x14ac:dyDescent="0.3">
      <c r="A694" s="800"/>
      <c r="B694" s="801"/>
      <c r="C694" s="801"/>
      <c r="D694" s="801"/>
      <c r="E694" s="801"/>
      <c r="F694" s="801"/>
      <c r="G694" s="801"/>
      <c r="H694" s="801"/>
      <c r="I694" s="801"/>
      <c r="J694" s="801"/>
      <c r="K694" s="804"/>
      <c r="L694" s="810"/>
      <c r="M694" s="810"/>
      <c r="N694" s="810"/>
      <c r="O694" s="810"/>
      <c r="P694" s="810"/>
      <c r="Q694" s="810"/>
      <c r="R694" s="810"/>
      <c r="S694" s="810"/>
      <c r="T694" s="810"/>
      <c r="U694" s="810"/>
      <c r="V694" s="813"/>
      <c r="W694" s="802"/>
      <c r="X694" s="789"/>
      <c r="Y694" s="790"/>
    </row>
    <row r="695" spans="1:25" ht="22.5" customHeight="1" thickTop="1" thickBot="1" x14ac:dyDescent="0.3">
      <c r="A695" s="800"/>
      <c r="B695" s="801"/>
      <c r="C695" s="801"/>
      <c r="D695" s="801"/>
      <c r="E695" s="801"/>
      <c r="F695" s="801"/>
      <c r="G695" s="801"/>
      <c r="H695" s="801"/>
      <c r="I695" s="801"/>
      <c r="J695" s="801"/>
      <c r="K695" s="804"/>
      <c r="L695" s="810"/>
      <c r="M695" s="810"/>
      <c r="N695" s="810"/>
      <c r="O695" s="810"/>
      <c r="P695" s="810"/>
      <c r="Q695" s="810"/>
      <c r="R695" s="810"/>
      <c r="S695" s="810"/>
      <c r="T695" s="810"/>
      <c r="U695" s="810"/>
      <c r="V695" s="813"/>
      <c r="W695" s="802"/>
      <c r="X695" s="789"/>
      <c r="Y695" s="790"/>
    </row>
    <row r="696" spans="1:25" ht="22.5" customHeight="1" thickTop="1" thickBot="1" x14ac:dyDescent="0.3">
      <c r="A696" s="800"/>
      <c r="B696" s="801"/>
      <c r="C696" s="801"/>
      <c r="D696" s="801"/>
      <c r="E696" s="801"/>
      <c r="F696" s="801"/>
      <c r="G696" s="801"/>
      <c r="H696" s="801"/>
      <c r="I696" s="801"/>
      <c r="J696" s="801"/>
      <c r="K696" s="804"/>
      <c r="L696" s="810"/>
      <c r="M696" s="810"/>
      <c r="N696" s="810"/>
      <c r="O696" s="810"/>
      <c r="P696" s="810"/>
      <c r="Q696" s="810"/>
      <c r="R696" s="810"/>
      <c r="S696" s="810"/>
      <c r="T696" s="810"/>
      <c r="U696" s="810"/>
      <c r="V696" s="813"/>
      <c r="W696" s="802"/>
      <c r="X696" s="789"/>
      <c r="Y696" s="790"/>
    </row>
    <row r="697" spans="1:25" ht="22.5" customHeight="1" thickTop="1" thickBot="1" x14ac:dyDescent="0.3">
      <c r="A697" s="800"/>
      <c r="B697" s="801"/>
      <c r="C697" s="801"/>
      <c r="D697" s="801"/>
      <c r="E697" s="801"/>
      <c r="F697" s="801"/>
      <c r="G697" s="801"/>
      <c r="H697" s="801"/>
      <c r="I697" s="801"/>
      <c r="J697" s="801"/>
      <c r="K697" s="804"/>
      <c r="L697" s="810"/>
      <c r="M697" s="810"/>
      <c r="N697" s="810"/>
      <c r="O697" s="810"/>
      <c r="P697" s="810"/>
      <c r="Q697" s="810"/>
      <c r="R697" s="810"/>
      <c r="S697" s="810"/>
      <c r="T697" s="810"/>
      <c r="U697" s="810"/>
      <c r="V697" s="813"/>
      <c r="W697" s="802"/>
      <c r="X697" s="789"/>
      <c r="Y697" s="790"/>
    </row>
    <row r="698" spans="1:25" ht="22.5" customHeight="1" thickTop="1" thickBot="1" x14ac:dyDescent="0.3">
      <c r="A698" s="800"/>
      <c r="B698" s="801"/>
      <c r="C698" s="801"/>
      <c r="D698" s="801"/>
      <c r="E698" s="801"/>
      <c r="F698" s="801"/>
      <c r="G698" s="801"/>
      <c r="H698" s="801"/>
      <c r="I698" s="801"/>
      <c r="J698" s="801"/>
      <c r="K698" s="804"/>
      <c r="L698" s="810"/>
      <c r="M698" s="810"/>
      <c r="N698" s="810"/>
      <c r="O698" s="810"/>
      <c r="P698" s="810"/>
      <c r="Q698" s="810"/>
      <c r="R698" s="810"/>
      <c r="S698" s="810"/>
      <c r="T698" s="810"/>
      <c r="U698" s="810"/>
      <c r="V698" s="813"/>
      <c r="W698" s="802"/>
      <c r="X698" s="789"/>
      <c r="Y698" s="790"/>
    </row>
    <row r="699" spans="1:25" ht="22.5" customHeight="1" thickTop="1" thickBot="1" x14ac:dyDescent="0.3">
      <c r="A699" s="800"/>
      <c r="B699" s="801"/>
      <c r="C699" s="801"/>
      <c r="D699" s="801"/>
      <c r="E699" s="801"/>
      <c r="F699" s="801"/>
      <c r="G699" s="801"/>
      <c r="H699" s="801"/>
      <c r="I699" s="801"/>
      <c r="J699" s="801"/>
      <c r="K699" s="803"/>
      <c r="L699" s="810"/>
      <c r="M699" s="810"/>
      <c r="N699" s="810"/>
      <c r="O699" s="810"/>
      <c r="P699" s="810"/>
      <c r="Q699" s="810"/>
      <c r="R699" s="810"/>
      <c r="S699" s="810"/>
      <c r="T699" s="810"/>
      <c r="U699" s="810"/>
      <c r="V699" s="813"/>
      <c r="W699" s="802"/>
      <c r="X699" s="789"/>
      <c r="Y699" s="790"/>
    </row>
    <row r="700" spans="1:25" ht="22.5" customHeight="1" thickTop="1" thickBot="1" x14ac:dyDescent="0.3">
      <c r="A700" s="800"/>
      <c r="B700" s="801"/>
      <c r="C700" s="801"/>
      <c r="D700" s="801"/>
      <c r="E700" s="801"/>
      <c r="F700" s="801"/>
      <c r="G700" s="801"/>
      <c r="H700" s="801"/>
      <c r="I700" s="801"/>
      <c r="J700" s="801"/>
      <c r="K700" s="804"/>
      <c r="L700" s="810"/>
      <c r="M700" s="810"/>
      <c r="N700" s="810"/>
      <c r="O700" s="810"/>
      <c r="P700" s="810"/>
      <c r="Q700" s="810"/>
      <c r="R700" s="810"/>
      <c r="S700" s="810"/>
      <c r="T700" s="810"/>
      <c r="U700" s="810"/>
      <c r="V700" s="813"/>
      <c r="W700" s="802"/>
      <c r="X700" s="789"/>
      <c r="Y700" s="790"/>
    </row>
    <row r="701" spans="1:25" ht="22.5" customHeight="1" thickTop="1" thickBot="1" x14ac:dyDescent="0.3">
      <c r="A701" s="800"/>
      <c r="B701" s="801"/>
      <c r="C701" s="801"/>
      <c r="D701" s="801"/>
      <c r="E701" s="801"/>
      <c r="F701" s="801"/>
      <c r="G701" s="801"/>
      <c r="H701" s="801"/>
      <c r="I701" s="801"/>
      <c r="J701" s="801"/>
      <c r="K701" s="804"/>
      <c r="L701" s="810"/>
      <c r="M701" s="810"/>
      <c r="N701" s="810"/>
      <c r="O701" s="810"/>
      <c r="P701" s="810"/>
      <c r="Q701" s="810"/>
      <c r="R701" s="810"/>
      <c r="S701" s="810"/>
      <c r="T701" s="810"/>
      <c r="U701" s="810"/>
      <c r="V701" s="813"/>
      <c r="W701" s="802"/>
      <c r="X701" s="789"/>
      <c r="Y701" s="790"/>
    </row>
    <row r="702" spans="1:25" ht="22.5" customHeight="1" thickTop="1" thickBot="1" x14ac:dyDescent="0.3">
      <c r="A702" s="800"/>
      <c r="B702" s="801"/>
      <c r="C702" s="801"/>
      <c r="D702" s="801"/>
      <c r="E702" s="801"/>
      <c r="F702" s="801"/>
      <c r="G702" s="801"/>
      <c r="H702" s="801"/>
      <c r="I702" s="801"/>
      <c r="J702" s="801"/>
      <c r="K702" s="804"/>
      <c r="L702" s="810"/>
      <c r="M702" s="810"/>
      <c r="N702" s="810"/>
      <c r="O702" s="810"/>
      <c r="P702" s="810"/>
      <c r="Q702" s="810"/>
      <c r="R702" s="810"/>
      <c r="S702" s="810"/>
      <c r="T702" s="810"/>
      <c r="U702" s="810"/>
      <c r="V702" s="813"/>
      <c r="W702" s="802"/>
      <c r="X702" s="789"/>
      <c r="Y702" s="790"/>
    </row>
    <row r="703" spans="1:25" ht="22.5" customHeight="1" thickTop="1" thickBot="1" x14ac:dyDescent="0.3">
      <c r="A703" s="800"/>
      <c r="B703" s="801"/>
      <c r="C703" s="801"/>
      <c r="D703" s="801"/>
      <c r="E703" s="801"/>
      <c r="F703" s="801"/>
      <c r="G703" s="801"/>
      <c r="H703" s="801"/>
      <c r="I703" s="801"/>
      <c r="J703" s="801"/>
      <c r="K703" s="804"/>
      <c r="L703" s="810"/>
      <c r="M703" s="810"/>
      <c r="N703" s="810"/>
      <c r="O703" s="810"/>
      <c r="P703" s="810"/>
      <c r="Q703" s="810"/>
      <c r="R703" s="810"/>
      <c r="S703" s="810"/>
      <c r="T703" s="810"/>
      <c r="U703" s="810"/>
      <c r="V703" s="813"/>
      <c r="W703" s="802"/>
      <c r="X703" s="789"/>
      <c r="Y703" s="790"/>
    </row>
    <row r="704" spans="1:25" ht="22.5" customHeight="1" thickTop="1" thickBot="1" x14ac:dyDescent="0.3">
      <c r="A704" s="800"/>
      <c r="B704" s="801"/>
      <c r="C704" s="801"/>
      <c r="D704" s="801"/>
      <c r="E704" s="801"/>
      <c r="F704" s="801"/>
      <c r="G704" s="801"/>
      <c r="H704" s="801"/>
      <c r="I704" s="801"/>
      <c r="J704" s="801"/>
      <c r="K704" s="804"/>
      <c r="L704" s="810"/>
      <c r="M704" s="810"/>
      <c r="N704" s="810"/>
      <c r="O704" s="810"/>
      <c r="P704" s="810"/>
      <c r="Q704" s="810"/>
      <c r="R704" s="810"/>
      <c r="S704" s="810"/>
      <c r="T704" s="810"/>
      <c r="U704" s="810"/>
      <c r="V704" s="813"/>
      <c r="W704" s="802"/>
      <c r="X704" s="789"/>
      <c r="Y704" s="790"/>
    </row>
    <row r="705" spans="1:25" ht="22.5" customHeight="1" thickTop="1" thickBot="1" x14ac:dyDescent="0.3">
      <c r="A705" s="800"/>
      <c r="B705" s="801"/>
      <c r="C705" s="801"/>
      <c r="D705" s="801"/>
      <c r="E705" s="801"/>
      <c r="F705" s="801"/>
      <c r="G705" s="801"/>
      <c r="H705" s="801"/>
      <c r="I705" s="801"/>
      <c r="J705" s="801"/>
      <c r="K705" s="804"/>
      <c r="L705" s="810"/>
      <c r="M705" s="810"/>
      <c r="N705" s="810"/>
      <c r="O705" s="810"/>
      <c r="P705" s="810"/>
      <c r="Q705" s="810"/>
      <c r="R705" s="810"/>
      <c r="S705" s="810"/>
      <c r="T705" s="810"/>
      <c r="U705" s="810"/>
      <c r="V705" s="813"/>
      <c r="W705" s="802"/>
      <c r="X705" s="789"/>
      <c r="Y705" s="790"/>
    </row>
    <row r="706" spans="1:25" ht="22.5" customHeight="1" thickTop="1" thickBot="1" x14ac:dyDescent="0.3">
      <c r="A706" s="800"/>
      <c r="B706" s="801"/>
      <c r="C706" s="801"/>
      <c r="D706" s="801"/>
      <c r="E706" s="801"/>
      <c r="F706" s="801"/>
      <c r="G706" s="801"/>
      <c r="H706" s="801"/>
      <c r="I706" s="801"/>
      <c r="J706" s="801"/>
      <c r="K706" s="804"/>
      <c r="L706" s="810"/>
      <c r="M706" s="810"/>
      <c r="N706" s="810"/>
      <c r="O706" s="810"/>
      <c r="P706" s="810"/>
      <c r="Q706" s="810"/>
      <c r="R706" s="810"/>
      <c r="S706" s="810"/>
      <c r="T706" s="810"/>
      <c r="U706" s="810"/>
      <c r="V706" s="813"/>
      <c r="W706" s="802"/>
      <c r="X706" s="789"/>
      <c r="Y706" s="790"/>
    </row>
    <row r="707" spans="1:25" ht="22.5" customHeight="1" thickTop="1" thickBot="1" x14ac:dyDescent="0.3">
      <c r="A707" s="800"/>
      <c r="B707" s="801"/>
      <c r="C707" s="801"/>
      <c r="D707" s="801"/>
      <c r="E707" s="801"/>
      <c r="F707" s="801"/>
      <c r="G707" s="801"/>
      <c r="H707" s="801"/>
      <c r="I707" s="801"/>
      <c r="J707" s="801"/>
      <c r="K707" s="804"/>
      <c r="L707" s="810"/>
      <c r="M707" s="810"/>
      <c r="N707" s="810"/>
      <c r="O707" s="810"/>
      <c r="P707" s="810"/>
      <c r="Q707" s="810"/>
      <c r="R707" s="810"/>
      <c r="S707" s="810"/>
      <c r="T707" s="810"/>
      <c r="U707" s="810"/>
      <c r="V707" s="813"/>
      <c r="W707" s="802"/>
      <c r="X707" s="789"/>
      <c r="Y707" s="790"/>
    </row>
    <row r="708" spans="1:25" ht="22.5" customHeight="1" thickTop="1" thickBot="1" x14ac:dyDescent="0.3">
      <c r="A708" s="800"/>
      <c r="B708" s="801"/>
      <c r="C708" s="801"/>
      <c r="D708" s="801"/>
      <c r="E708" s="801"/>
      <c r="F708" s="801"/>
      <c r="G708" s="801"/>
      <c r="H708" s="801"/>
      <c r="I708" s="801"/>
      <c r="J708" s="801"/>
      <c r="K708" s="804"/>
      <c r="L708" s="810"/>
      <c r="M708" s="810"/>
      <c r="N708" s="810"/>
      <c r="O708" s="810"/>
      <c r="P708" s="810"/>
      <c r="Q708" s="810"/>
      <c r="R708" s="810"/>
      <c r="S708" s="810"/>
      <c r="T708" s="810"/>
      <c r="U708" s="810"/>
      <c r="V708" s="813"/>
      <c r="W708" s="802"/>
      <c r="X708" s="789"/>
      <c r="Y708" s="790"/>
    </row>
    <row r="709" spans="1:25" ht="22.5" customHeight="1" thickTop="1" thickBot="1" x14ac:dyDescent="0.3">
      <c r="A709" s="800"/>
      <c r="B709" s="801"/>
      <c r="C709" s="801"/>
      <c r="D709" s="801"/>
      <c r="E709" s="801"/>
      <c r="F709" s="801"/>
      <c r="G709" s="801"/>
      <c r="H709" s="801"/>
      <c r="I709" s="801"/>
      <c r="J709" s="801"/>
      <c r="K709" s="804"/>
      <c r="L709" s="810"/>
      <c r="M709" s="810"/>
      <c r="N709" s="810"/>
      <c r="O709" s="810"/>
      <c r="P709" s="810"/>
      <c r="Q709" s="810"/>
      <c r="R709" s="810"/>
      <c r="S709" s="810"/>
      <c r="T709" s="810"/>
      <c r="U709" s="810"/>
      <c r="V709" s="813"/>
      <c r="W709" s="802"/>
      <c r="X709" s="789"/>
      <c r="Y709" s="790"/>
    </row>
    <row r="710" spans="1:25" ht="22.5" customHeight="1" thickTop="1" thickBot="1" x14ac:dyDescent="0.3">
      <c r="A710" s="800"/>
      <c r="B710" s="801"/>
      <c r="C710" s="801"/>
      <c r="D710" s="801"/>
      <c r="E710" s="801"/>
      <c r="F710" s="801"/>
      <c r="G710" s="801"/>
      <c r="H710" s="801"/>
      <c r="I710" s="801"/>
      <c r="J710" s="801"/>
      <c r="K710" s="804"/>
      <c r="L710" s="810"/>
      <c r="M710" s="810"/>
      <c r="N710" s="810"/>
      <c r="O710" s="810"/>
      <c r="P710" s="810"/>
      <c r="Q710" s="810"/>
      <c r="R710" s="810"/>
      <c r="S710" s="810"/>
      <c r="T710" s="810"/>
      <c r="U710" s="810"/>
      <c r="V710" s="813"/>
      <c r="W710" s="802"/>
      <c r="X710" s="789"/>
      <c r="Y710" s="790"/>
    </row>
    <row r="711" spans="1:25" ht="22.5" customHeight="1" thickTop="1" thickBot="1" x14ac:dyDescent="0.3">
      <c r="A711" s="800"/>
      <c r="B711" s="801"/>
      <c r="C711" s="801"/>
      <c r="D711" s="801"/>
      <c r="E711" s="801"/>
      <c r="F711" s="801"/>
      <c r="G711" s="801"/>
      <c r="H711" s="801"/>
      <c r="I711" s="801"/>
      <c r="J711" s="801"/>
      <c r="K711" s="804"/>
      <c r="L711" s="810"/>
      <c r="M711" s="810"/>
      <c r="N711" s="810"/>
      <c r="O711" s="810"/>
      <c r="P711" s="810"/>
      <c r="Q711" s="810"/>
      <c r="R711" s="810"/>
      <c r="S711" s="810"/>
      <c r="T711" s="810"/>
      <c r="U711" s="810"/>
      <c r="V711" s="813"/>
      <c r="W711" s="802"/>
      <c r="X711" s="789"/>
      <c r="Y711" s="790"/>
    </row>
    <row r="712" spans="1:25" ht="22.5" customHeight="1" thickTop="1" thickBot="1" x14ac:dyDescent="0.3">
      <c r="A712" s="800"/>
      <c r="B712" s="801"/>
      <c r="C712" s="801"/>
      <c r="D712" s="801"/>
      <c r="E712" s="801"/>
      <c r="F712" s="801"/>
      <c r="G712" s="801"/>
      <c r="H712" s="801"/>
      <c r="I712" s="801"/>
      <c r="J712" s="801"/>
      <c r="K712" s="804"/>
      <c r="L712" s="810"/>
      <c r="M712" s="810"/>
      <c r="N712" s="810"/>
      <c r="O712" s="810"/>
      <c r="P712" s="810"/>
      <c r="Q712" s="810"/>
      <c r="R712" s="810"/>
      <c r="S712" s="810"/>
      <c r="T712" s="810"/>
      <c r="U712" s="810"/>
      <c r="V712" s="813"/>
      <c r="W712" s="802"/>
      <c r="X712" s="789"/>
      <c r="Y712" s="790"/>
    </row>
    <row r="713" spans="1:25" ht="22.5" customHeight="1" thickTop="1" thickBot="1" x14ac:dyDescent="0.3">
      <c r="A713" s="800"/>
      <c r="B713" s="801"/>
      <c r="C713" s="801"/>
      <c r="D713" s="801"/>
      <c r="E713" s="801"/>
      <c r="F713" s="801"/>
      <c r="G713" s="801"/>
      <c r="H713" s="801"/>
      <c r="I713" s="801"/>
      <c r="J713" s="801"/>
      <c r="K713" s="804"/>
      <c r="L713" s="810"/>
      <c r="M713" s="810"/>
      <c r="N713" s="810"/>
      <c r="O713" s="810"/>
      <c r="P713" s="810"/>
      <c r="Q713" s="810"/>
      <c r="R713" s="810"/>
      <c r="S713" s="810"/>
      <c r="T713" s="810"/>
      <c r="U713" s="810"/>
      <c r="V713" s="813"/>
      <c r="W713" s="802"/>
      <c r="X713" s="789"/>
      <c r="Y713" s="790"/>
    </row>
    <row r="714" spans="1:25" ht="22.5" customHeight="1" thickTop="1" thickBot="1" x14ac:dyDescent="0.3">
      <c r="A714" s="800"/>
      <c r="B714" s="801"/>
      <c r="C714" s="801"/>
      <c r="D714" s="801"/>
      <c r="E714" s="801"/>
      <c r="F714" s="801"/>
      <c r="G714" s="801"/>
      <c r="H714" s="801"/>
      <c r="I714" s="801"/>
      <c r="J714" s="801"/>
      <c r="K714" s="804"/>
      <c r="L714" s="810"/>
      <c r="M714" s="810"/>
      <c r="N714" s="810"/>
      <c r="O714" s="810"/>
      <c r="P714" s="810"/>
      <c r="Q714" s="810"/>
      <c r="R714" s="810"/>
      <c r="S714" s="810"/>
      <c r="T714" s="810"/>
      <c r="U714" s="810"/>
      <c r="V714" s="813"/>
      <c r="W714" s="802"/>
      <c r="X714" s="789"/>
      <c r="Y714" s="790"/>
    </row>
    <row r="715" spans="1:25" ht="22.5" customHeight="1" thickTop="1" thickBot="1" x14ac:dyDescent="0.3">
      <c r="A715" s="800"/>
      <c r="B715" s="801"/>
      <c r="C715" s="801"/>
      <c r="D715" s="801"/>
      <c r="E715" s="801"/>
      <c r="F715" s="801"/>
      <c r="G715" s="801"/>
      <c r="H715" s="801"/>
      <c r="I715" s="801"/>
      <c r="J715" s="801"/>
      <c r="K715" s="804"/>
      <c r="L715" s="810"/>
      <c r="M715" s="810"/>
      <c r="N715" s="810"/>
      <c r="O715" s="810"/>
      <c r="P715" s="810"/>
      <c r="Q715" s="810"/>
      <c r="R715" s="810"/>
      <c r="S715" s="810"/>
      <c r="T715" s="810"/>
      <c r="U715" s="810"/>
      <c r="V715" s="813"/>
      <c r="W715" s="802"/>
      <c r="X715" s="789"/>
      <c r="Y715" s="790"/>
    </row>
    <row r="716" spans="1:25" ht="22.5" customHeight="1" thickTop="1" thickBot="1" x14ac:dyDescent="0.3">
      <c r="A716" s="800"/>
      <c r="B716" s="801"/>
      <c r="C716" s="801"/>
      <c r="D716" s="801"/>
      <c r="E716" s="801"/>
      <c r="F716" s="801"/>
      <c r="G716" s="801"/>
      <c r="H716" s="801"/>
      <c r="I716" s="801"/>
      <c r="J716" s="801"/>
      <c r="K716" s="804"/>
      <c r="L716" s="810"/>
      <c r="M716" s="810"/>
      <c r="N716" s="810"/>
      <c r="O716" s="810"/>
      <c r="P716" s="810"/>
      <c r="Q716" s="810"/>
      <c r="R716" s="810"/>
      <c r="S716" s="810"/>
      <c r="T716" s="810"/>
      <c r="U716" s="810"/>
      <c r="V716" s="813"/>
      <c r="W716" s="802"/>
      <c r="X716" s="789"/>
      <c r="Y716" s="790"/>
    </row>
    <row r="717" spans="1:25" ht="22.5" customHeight="1" thickTop="1" thickBot="1" x14ac:dyDescent="0.3">
      <c r="A717" s="800"/>
      <c r="B717" s="801"/>
      <c r="C717" s="801"/>
      <c r="D717" s="801"/>
      <c r="E717" s="801"/>
      <c r="F717" s="801"/>
      <c r="G717" s="801"/>
      <c r="H717" s="801"/>
      <c r="I717" s="801"/>
      <c r="J717" s="801"/>
      <c r="K717" s="804"/>
      <c r="L717" s="810"/>
      <c r="M717" s="810"/>
      <c r="N717" s="810"/>
      <c r="O717" s="810"/>
      <c r="P717" s="810"/>
      <c r="Q717" s="810"/>
      <c r="R717" s="810"/>
      <c r="S717" s="810"/>
      <c r="T717" s="810"/>
      <c r="U717" s="810"/>
      <c r="V717" s="813"/>
      <c r="W717" s="802"/>
      <c r="X717" s="789"/>
      <c r="Y717" s="790"/>
    </row>
    <row r="718" spans="1:25" ht="22.5" customHeight="1" thickTop="1" thickBot="1" x14ac:dyDescent="0.3">
      <c r="A718" s="800"/>
      <c r="B718" s="801"/>
      <c r="C718" s="801"/>
      <c r="D718" s="801"/>
      <c r="E718" s="801"/>
      <c r="F718" s="801"/>
      <c r="G718" s="801"/>
      <c r="H718" s="801"/>
      <c r="I718" s="801"/>
      <c r="J718" s="801"/>
      <c r="K718" s="804"/>
      <c r="L718" s="810"/>
      <c r="M718" s="810"/>
      <c r="N718" s="810"/>
      <c r="O718" s="810"/>
      <c r="P718" s="810"/>
      <c r="Q718" s="810"/>
      <c r="R718" s="810"/>
      <c r="S718" s="810"/>
      <c r="T718" s="810"/>
      <c r="U718" s="810"/>
      <c r="V718" s="813"/>
      <c r="W718" s="802"/>
      <c r="X718" s="789"/>
      <c r="Y718" s="790"/>
    </row>
    <row r="719" spans="1:25" ht="22.5" customHeight="1" thickTop="1" thickBot="1" x14ac:dyDescent="0.3">
      <c r="A719" s="800"/>
      <c r="B719" s="801"/>
      <c r="C719" s="801"/>
      <c r="D719" s="801"/>
      <c r="E719" s="801"/>
      <c r="F719" s="801"/>
      <c r="G719" s="801"/>
      <c r="H719" s="801"/>
      <c r="I719" s="801"/>
      <c r="J719" s="801"/>
      <c r="K719" s="804"/>
      <c r="L719" s="810"/>
      <c r="M719" s="810"/>
      <c r="N719" s="810"/>
      <c r="O719" s="810"/>
      <c r="P719" s="810"/>
      <c r="Q719" s="810"/>
      <c r="R719" s="810"/>
      <c r="S719" s="810"/>
      <c r="T719" s="810"/>
      <c r="U719" s="810"/>
      <c r="V719" s="813"/>
      <c r="W719" s="802"/>
      <c r="X719" s="789"/>
      <c r="Y719" s="790"/>
    </row>
    <row r="720" spans="1:25" ht="22.5" customHeight="1" thickTop="1" thickBot="1" x14ac:dyDescent="0.3">
      <c r="A720" s="800"/>
      <c r="B720" s="801"/>
      <c r="C720" s="801"/>
      <c r="D720" s="801"/>
      <c r="E720" s="801"/>
      <c r="F720" s="801"/>
      <c r="G720" s="801"/>
      <c r="H720" s="801"/>
      <c r="I720" s="801"/>
      <c r="J720" s="801"/>
      <c r="K720" s="804"/>
      <c r="L720" s="810"/>
      <c r="M720" s="810"/>
      <c r="N720" s="810"/>
      <c r="O720" s="810"/>
      <c r="P720" s="810"/>
      <c r="Q720" s="810"/>
      <c r="R720" s="810"/>
      <c r="S720" s="810"/>
      <c r="T720" s="810"/>
      <c r="U720" s="810"/>
      <c r="V720" s="813"/>
      <c r="W720" s="802"/>
      <c r="X720" s="789"/>
      <c r="Y720" s="790"/>
    </row>
    <row r="721" spans="1:25" ht="22.5" customHeight="1" thickTop="1" thickBot="1" x14ac:dyDescent="0.3">
      <c r="A721" s="800"/>
      <c r="B721" s="801"/>
      <c r="C721" s="801"/>
      <c r="D721" s="801"/>
      <c r="E721" s="801"/>
      <c r="F721" s="801"/>
      <c r="G721" s="801"/>
      <c r="H721" s="801"/>
      <c r="I721" s="801"/>
      <c r="J721" s="801"/>
      <c r="K721" s="804"/>
      <c r="L721" s="810"/>
      <c r="M721" s="810"/>
      <c r="N721" s="810"/>
      <c r="O721" s="810"/>
      <c r="P721" s="810"/>
      <c r="Q721" s="810"/>
      <c r="R721" s="810"/>
      <c r="S721" s="810"/>
      <c r="T721" s="810"/>
      <c r="U721" s="810"/>
      <c r="V721" s="813"/>
      <c r="W721" s="802"/>
      <c r="X721" s="789"/>
      <c r="Y721" s="790"/>
    </row>
    <row r="722" spans="1:25" ht="22.5" customHeight="1" thickTop="1" thickBot="1" x14ac:dyDescent="0.3">
      <c r="A722" s="800"/>
      <c r="B722" s="801"/>
      <c r="C722" s="801"/>
      <c r="D722" s="801"/>
      <c r="E722" s="801"/>
      <c r="F722" s="801"/>
      <c r="G722" s="801"/>
      <c r="H722" s="801"/>
      <c r="I722" s="801"/>
      <c r="J722" s="801"/>
      <c r="K722" s="804"/>
      <c r="L722" s="810"/>
      <c r="M722" s="810"/>
      <c r="N722" s="810"/>
      <c r="O722" s="810"/>
      <c r="P722" s="810"/>
      <c r="Q722" s="810"/>
      <c r="R722" s="810"/>
      <c r="S722" s="810"/>
      <c r="T722" s="810"/>
      <c r="U722" s="810"/>
      <c r="V722" s="813"/>
      <c r="W722" s="802"/>
      <c r="X722" s="789"/>
      <c r="Y722" s="790"/>
    </row>
    <row r="723" spans="1:25" ht="22.5" customHeight="1" thickTop="1" thickBot="1" x14ac:dyDescent="0.3">
      <c r="A723" s="800"/>
      <c r="B723" s="801"/>
      <c r="C723" s="801"/>
      <c r="D723" s="801"/>
      <c r="E723" s="801"/>
      <c r="F723" s="801"/>
      <c r="G723" s="801"/>
      <c r="H723" s="801"/>
      <c r="I723" s="801"/>
      <c r="J723" s="801"/>
      <c r="K723" s="804"/>
      <c r="L723" s="810"/>
      <c r="M723" s="810"/>
      <c r="N723" s="810"/>
      <c r="O723" s="810"/>
      <c r="P723" s="810"/>
      <c r="Q723" s="810"/>
      <c r="R723" s="810"/>
      <c r="S723" s="810"/>
      <c r="T723" s="810"/>
      <c r="U723" s="810"/>
      <c r="V723" s="813"/>
      <c r="W723" s="802"/>
      <c r="X723" s="789"/>
      <c r="Y723" s="790"/>
    </row>
    <row r="724" spans="1:25" ht="22.5" customHeight="1" thickTop="1" thickBot="1" x14ac:dyDescent="0.3">
      <c r="A724" s="800"/>
      <c r="B724" s="801"/>
      <c r="C724" s="801"/>
      <c r="D724" s="801"/>
      <c r="E724" s="801"/>
      <c r="F724" s="801"/>
      <c r="G724" s="801"/>
      <c r="H724" s="801"/>
      <c r="I724" s="801"/>
      <c r="J724" s="801"/>
      <c r="K724" s="803"/>
      <c r="L724" s="810"/>
      <c r="M724" s="810"/>
      <c r="N724" s="810"/>
      <c r="O724" s="810"/>
      <c r="P724" s="810"/>
      <c r="Q724" s="810"/>
      <c r="R724" s="810"/>
      <c r="S724" s="810"/>
      <c r="T724" s="810"/>
      <c r="U724" s="810"/>
      <c r="V724" s="813"/>
      <c r="W724" s="802"/>
      <c r="X724" s="789"/>
      <c r="Y724" s="790"/>
    </row>
    <row r="725" spans="1:25" s="171" customFormat="1" ht="22.5" customHeight="1" thickTop="1" thickBot="1" x14ac:dyDescent="0.3">
      <c r="A725" s="800"/>
      <c r="B725" s="801"/>
      <c r="C725" s="801"/>
      <c r="D725" s="801"/>
      <c r="E725" s="801"/>
      <c r="F725" s="801"/>
      <c r="G725" s="801"/>
      <c r="H725" s="802"/>
      <c r="I725" s="802"/>
      <c r="J725" s="802"/>
      <c r="K725" s="803"/>
      <c r="L725" s="811"/>
      <c r="M725" s="811"/>
      <c r="N725" s="811"/>
      <c r="O725" s="811"/>
      <c r="P725" s="811"/>
      <c r="Q725" s="811"/>
      <c r="R725" s="811"/>
      <c r="S725" s="811"/>
      <c r="T725" s="811"/>
      <c r="U725" s="811"/>
      <c r="V725" s="812"/>
      <c r="W725" s="802"/>
      <c r="X725" s="789"/>
      <c r="Y725" s="790"/>
    </row>
    <row r="726" spans="1:25" ht="22.5" customHeight="1" thickTop="1" thickBot="1" x14ac:dyDescent="0.3">
      <c r="A726" s="800"/>
      <c r="B726" s="801"/>
      <c r="C726" s="801"/>
      <c r="D726" s="801"/>
      <c r="E726" s="801"/>
      <c r="F726" s="801"/>
      <c r="G726" s="801"/>
      <c r="H726" s="801"/>
      <c r="I726" s="801"/>
      <c r="J726" s="801"/>
      <c r="K726" s="804"/>
      <c r="L726" s="810"/>
      <c r="M726" s="810"/>
      <c r="N726" s="810"/>
      <c r="O726" s="810"/>
      <c r="P726" s="810"/>
      <c r="Q726" s="810"/>
      <c r="R726" s="810"/>
      <c r="S726" s="810"/>
      <c r="T726" s="810"/>
      <c r="U726" s="810"/>
      <c r="V726" s="813"/>
      <c r="W726" s="802"/>
      <c r="X726" s="789"/>
      <c r="Y726" s="790"/>
    </row>
    <row r="727" spans="1:25" ht="22.5" customHeight="1" thickTop="1" thickBot="1" x14ac:dyDescent="0.3">
      <c r="A727" s="800"/>
      <c r="B727" s="801"/>
      <c r="C727" s="801"/>
      <c r="D727" s="801"/>
      <c r="E727" s="801"/>
      <c r="F727" s="801"/>
      <c r="G727" s="801"/>
      <c r="H727" s="801"/>
      <c r="I727" s="801"/>
      <c r="J727" s="801"/>
      <c r="K727" s="804"/>
      <c r="L727" s="810"/>
      <c r="M727" s="810"/>
      <c r="N727" s="810"/>
      <c r="O727" s="810"/>
      <c r="P727" s="810"/>
      <c r="Q727" s="810"/>
      <c r="R727" s="810"/>
      <c r="S727" s="810"/>
      <c r="T727" s="810"/>
      <c r="U727" s="810"/>
      <c r="V727" s="813"/>
      <c r="W727" s="802"/>
      <c r="X727" s="789"/>
      <c r="Y727" s="790"/>
    </row>
    <row r="728" spans="1:25" ht="22.5" customHeight="1" thickTop="1" thickBot="1" x14ac:dyDescent="0.3">
      <c r="A728" s="800"/>
      <c r="B728" s="801"/>
      <c r="C728" s="801"/>
      <c r="D728" s="801"/>
      <c r="E728" s="801"/>
      <c r="F728" s="801"/>
      <c r="G728" s="801"/>
      <c r="H728" s="801"/>
      <c r="I728" s="801"/>
      <c r="J728" s="801"/>
      <c r="K728" s="804"/>
      <c r="L728" s="810"/>
      <c r="M728" s="810"/>
      <c r="N728" s="810"/>
      <c r="O728" s="810"/>
      <c r="P728" s="810"/>
      <c r="Q728" s="810"/>
      <c r="R728" s="810"/>
      <c r="S728" s="810"/>
      <c r="T728" s="810"/>
      <c r="U728" s="810"/>
      <c r="V728" s="813"/>
      <c r="W728" s="802"/>
      <c r="X728" s="789"/>
      <c r="Y728" s="790"/>
    </row>
    <row r="729" spans="1:25" ht="22.5" customHeight="1" thickTop="1" thickBot="1" x14ac:dyDescent="0.3">
      <c r="A729" s="800"/>
      <c r="B729" s="801"/>
      <c r="C729" s="801"/>
      <c r="D729" s="801"/>
      <c r="E729" s="801"/>
      <c r="F729" s="801"/>
      <c r="G729" s="801"/>
      <c r="H729" s="801"/>
      <c r="I729" s="801"/>
      <c r="J729" s="801"/>
      <c r="K729" s="804"/>
      <c r="L729" s="810"/>
      <c r="M729" s="810"/>
      <c r="N729" s="810"/>
      <c r="O729" s="810"/>
      <c r="P729" s="810"/>
      <c r="Q729" s="810"/>
      <c r="R729" s="810"/>
      <c r="S729" s="810"/>
      <c r="T729" s="810"/>
      <c r="U729" s="810"/>
      <c r="V729" s="813"/>
      <c r="W729" s="802"/>
      <c r="X729" s="789"/>
      <c r="Y729" s="790"/>
    </row>
    <row r="730" spans="1:25" ht="22.5" customHeight="1" thickTop="1" thickBot="1" x14ac:dyDescent="0.3">
      <c r="A730" s="800"/>
      <c r="B730" s="801"/>
      <c r="C730" s="801"/>
      <c r="D730" s="801"/>
      <c r="E730" s="801"/>
      <c r="F730" s="801"/>
      <c r="G730" s="801"/>
      <c r="H730" s="801"/>
      <c r="I730" s="801"/>
      <c r="J730" s="801"/>
      <c r="K730" s="804"/>
      <c r="L730" s="810"/>
      <c r="M730" s="810"/>
      <c r="N730" s="810"/>
      <c r="O730" s="810"/>
      <c r="P730" s="810"/>
      <c r="Q730" s="810"/>
      <c r="R730" s="810"/>
      <c r="S730" s="810"/>
      <c r="T730" s="810"/>
      <c r="U730" s="810"/>
      <c r="V730" s="813"/>
      <c r="W730" s="802"/>
      <c r="X730" s="789"/>
      <c r="Y730" s="790"/>
    </row>
    <row r="731" spans="1:25" ht="22.5" customHeight="1" thickTop="1" thickBot="1" x14ac:dyDescent="0.3">
      <c r="A731" s="800"/>
      <c r="B731" s="801"/>
      <c r="C731" s="801"/>
      <c r="D731" s="801"/>
      <c r="E731" s="801"/>
      <c r="F731" s="801"/>
      <c r="G731" s="801"/>
      <c r="H731" s="801"/>
      <c r="I731" s="801"/>
      <c r="J731" s="801"/>
      <c r="K731" s="804"/>
      <c r="L731" s="810"/>
      <c r="M731" s="810"/>
      <c r="N731" s="810"/>
      <c r="O731" s="810"/>
      <c r="P731" s="810"/>
      <c r="Q731" s="810"/>
      <c r="R731" s="810"/>
      <c r="S731" s="810"/>
      <c r="T731" s="810"/>
      <c r="U731" s="810"/>
      <c r="V731" s="813"/>
      <c r="W731" s="802"/>
      <c r="X731" s="789"/>
      <c r="Y731" s="790"/>
    </row>
    <row r="732" spans="1:25" ht="22.5" customHeight="1" thickTop="1" thickBot="1" x14ac:dyDescent="0.3">
      <c r="A732" s="800"/>
      <c r="B732" s="801"/>
      <c r="C732" s="801"/>
      <c r="D732" s="801"/>
      <c r="E732" s="801"/>
      <c r="F732" s="801"/>
      <c r="G732" s="801"/>
      <c r="H732" s="801"/>
      <c r="I732" s="801"/>
      <c r="J732" s="801"/>
      <c r="K732" s="804"/>
      <c r="L732" s="810"/>
      <c r="M732" s="810"/>
      <c r="N732" s="810"/>
      <c r="O732" s="810"/>
      <c r="P732" s="810"/>
      <c r="Q732" s="810"/>
      <c r="R732" s="810"/>
      <c r="S732" s="810"/>
      <c r="T732" s="810"/>
      <c r="U732" s="810"/>
      <c r="V732" s="813"/>
      <c r="W732" s="802"/>
      <c r="X732" s="789"/>
      <c r="Y732" s="790"/>
    </row>
    <row r="733" spans="1:25" ht="22.5" customHeight="1" thickTop="1" thickBot="1" x14ac:dyDescent="0.3">
      <c r="A733" s="800"/>
      <c r="B733" s="801"/>
      <c r="C733" s="801"/>
      <c r="D733" s="801"/>
      <c r="E733" s="801"/>
      <c r="F733" s="801"/>
      <c r="G733" s="801"/>
      <c r="H733" s="801"/>
      <c r="I733" s="801"/>
      <c r="J733" s="801"/>
      <c r="K733" s="804"/>
      <c r="L733" s="810"/>
      <c r="M733" s="810"/>
      <c r="N733" s="810"/>
      <c r="O733" s="810"/>
      <c r="P733" s="810"/>
      <c r="Q733" s="810"/>
      <c r="R733" s="810"/>
      <c r="S733" s="810"/>
      <c r="T733" s="810"/>
      <c r="U733" s="810"/>
      <c r="V733" s="813"/>
      <c r="W733" s="802"/>
      <c r="X733" s="789"/>
      <c r="Y733" s="790"/>
    </row>
    <row r="734" spans="1:25" ht="22.5" customHeight="1" thickTop="1" thickBot="1" x14ac:dyDescent="0.3">
      <c r="A734" s="800"/>
      <c r="B734" s="801"/>
      <c r="C734" s="801"/>
      <c r="D734" s="801"/>
      <c r="E734" s="801"/>
      <c r="F734" s="801"/>
      <c r="G734" s="801"/>
      <c r="H734" s="801"/>
      <c r="I734" s="801"/>
      <c r="J734" s="801"/>
      <c r="K734" s="804"/>
      <c r="L734" s="810"/>
      <c r="M734" s="810"/>
      <c r="N734" s="810"/>
      <c r="O734" s="810"/>
      <c r="P734" s="810"/>
      <c r="Q734" s="810"/>
      <c r="R734" s="810"/>
      <c r="S734" s="810"/>
      <c r="T734" s="810"/>
      <c r="U734" s="810"/>
      <c r="V734" s="813"/>
      <c r="W734" s="802"/>
      <c r="X734" s="789"/>
      <c r="Y734" s="790"/>
    </row>
    <row r="735" spans="1:25" ht="22.5" customHeight="1" thickTop="1" thickBot="1" x14ac:dyDescent="0.3">
      <c r="A735" s="800"/>
      <c r="B735" s="801"/>
      <c r="C735" s="801"/>
      <c r="D735" s="801"/>
      <c r="E735" s="801"/>
      <c r="F735" s="801"/>
      <c r="G735" s="801"/>
      <c r="H735" s="801"/>
      <c r="I735" s="801"/>
      <c r="J735" s="801"/>
      <c r="K735" s="804"/>
      <c r="L735" s="810"/>
      <c r="M735" s="810"/>
      <c r="N735" s="810"/>
      <c r="O735" s="810"/>
      <c r="P735" s="810"/>
      <c r="Q735" s="810"/>
      <c r="R735" s="810"/>
      <c r="S735" s="810"/>
      <c r="T735" s="810"/>
      <c r="U735" s="810"/>
      <c r="V735" s="813"/>
      <c r="W735" s="802"/>
      <c r="X735" s="789"/>
      <c r="Y735" s="790"/>
    </row>
    <row r="736" spans="1:25" ht="22.5" customHeight="1" thickTop="1" thickBot="1" x14ac:dyDescent="0.3">
      <c r="A736" s="800"/>
      <c r="B736" s="801"/>
      <c r="C736" s="801"/>
      <c r="D736" s="801"/>
      <c r="E736" s="801"/>
      <c r="F736" s="801"/>
      <c r="G736" s="801"/>
      <c r="H736" s="801"/>
      <c r="I736" s="801"/>
      <c r="J736" s="801"/>
      <c r="K736" s="804"/>
      <c r="L736" s="810"/>
      <c r="M736" s="810"/>
      <c r="N736" s="810"/>
      <c r="O736" s="810"/>
      <c r="P736" s="810"/>
      <c r="Q736" s="810"/>
      <c r="R736" s="810"/>
      <c r="S736" s="810"/>
      <c r="T736" s="810"/>
      <c r="U736" s="810"/>
      <c r="V736" s="813"/>
      <c r="W736" s="802"/>
      <c r="X736" s="789"/>
      <c r="Y736" s="790"/>
    </row>
    <row r="737" spans="1:25" s="171" customFormat="1" ht="22.5" customHeight="1" thickTop="1" thickBot="1" x14ac:dyDescent="0.3">
      <c r="A737" s="800"/>
      <c r="B737" s="801"/>
      <c r="C737" s="801"/>
      <c r="D737" s="801"/>
      <c r="E737" s="801"/>
      <c r="F737" s="801"/>
      <c r="G737" s="801"/>
      <c r="H737" s="802"/>
      <c r="I737" s="802"/>
      <c r="J737" s="802"/>
      <c r="K737" s="803"/>
      <c r="L737" s="811"/>
      <c r="M737" s="811"/>
      <c r="N737" s="811"/>
      <c r="O737" s="811"/>
      <c r="P737" s="811"/>
      <c r="Q737" s="811"/>
      <c r="R737" s="811"/>
      <c r="S737" s="811"/>
      <c r="T737" s="811"/>
      <c r="U737" s="811"/>
      <c r="V737" s="812"/>
      <c r="W737" s="802"/>
      <c r="X737" s="789"/>
      <c r="Y737" s="790"/>
    </row>
    <row r="738" spans="1:25" ht="22.5" customHeight="1" thickTop="1" thickBot="1" x14ac:dyDescent="0.3">
      <c r="A738" s="800"/>
      <c r="B738" s="801"/>
      <c r="C738" s="801"/>
      <c r="D738" s="801"/>
      <c r="E738" s="801"/>
      <c r="F738" s="801"/>
      <c r="G738" s="801"/>
      <c r="H738" s="801"/>
      <c r="I738" s="801"/>
      <c r="J738" s="801"/>
      <c r="K738" s="804"/>
      <c r="L738" s="810"/>
      <c r="M738" s="810"/>
      <c r="N738" s="810"/>
      <c r="O738" s="810"/>
      <c r="P738" s="810"/>
      <c r="Q738" s="810"/>
      <c r="R738" s="810"/>
      <c r="S738" s="810"/>
      <c r="T738" s="810"/>
      <c r="U738" s="810"/>
      <c r="V738" s="813"/>
      <c r="W738" s="802"/>
      <c r="X738" s="789"/>
      <c r="Y738" s="790"/>
    </row>
    <row r="739" spans="1:25" ht="22.5" customHeight="1" thickTop="1" thickBot="1" x14ac:dyDescent="0.3">
      <c r="A739" s="800"/>
      <c r="B739" s="801"/>
      <c r="C739" s="801"/>
      <c r="D739" s="801"/>
      <c r="E739" s="801"/>
      <c r="F739" s="801"/>
      <c r="G739" s="801"/>
      <c r="H739" s="801"/>
      <c r="I739" s="801"/>
      <c r="J739" s="801"/>
      <c r="K739" s="804"/>
      <c r="L739" s="810"/>
      <c r="M739" s="810"/>
      <c r="N739" s="810"/>
      <c r="O739" s="810"/>
      <c r="P739" s="810"/>
      <c r="Q739" s="810"/>
      <c r="R739" s="810"/>
      <c r="S739" s="810"/>
      <c r="T739" s="810"/>
      <c r="U739" s="810"/>
      <c r="V739" s="813"/>
      <c r="W739" s="802"/>
      <c r="X739" s="789"/>
      <c r="Y739" s="790"/>
    </row>
    <row r="740" spans="1:25" ht="22.5" customHeight="1" thickTop="1" thickBot="1" x14ac:dyDescent="0.3">
      <c r="A740" s="800"/>
      <c r="B740" s="801"/>
      <c r="C740" s="801"/>
      <c r="D740" s="801"/>
      <c r="E740" s="801"/>
      <c r="F740" s="801"/>
      <c r="G740" s="801"/>
      <c r="H740" s="801"/>
      <c r="I740" s="801"/>
      <c r="J740" s="801"/>
      <c r="K740" s="804"/>
      <c r="L740" s="810"/>
      <c r="M740" s="810"/>
      <c r="N740" s="810"/>
      <c r="O740" s="810"/>
      <c r="P740" s="810"/>
      <c r="Q740" s="810"/>
      <c r="R740" s="810"/>
      <c r="S740" s="810"/>
      <c r="T740" s="810"/>
      <c r="U740" s="810"/>
      <c r="V740" s="813"/>
      <c r="W740" s="802"/>
      <c r="X740" s="789"/>
      <c r="Y740" s="790"/>
    </row>
    <row r="741" spans="1:25" ht="22.5" customHeight="1" thickTop="1" thickBot="1" x14ac:dyDescent="0.3">
      <c r="A741" s="800"/>
      <c r="B741" s="801"/>
      <c r="C741" s="801"/>
      <c r="D741" s="801"/>
      <c r="E741" s="801"/>
      <c r="F741" s="801"/>
      <c r="G741" s="801"/>
      <c r="H741" s="801"/>
      <c r="I741" s="801"/>
      <c r="J741" s="801"/>
      <c r="K741" s="804"/>
      <c r="L741" s="810"/>
      <c r="M741" s="810"/>
      <c r="N741" s="810"/>
      <c r="O741" s="810"/>
      <c r="P741" s="810"/>
      <c r="Q741" s="810"/>
      <c r="R741" s="810"/>
      <c r="S741" s="810"/>
      <c r="T741" s="810"/>
      <c r="U741" s="810"/>
      <c r="V741" s="813"/>
      <c r="W741" s="802"/>
      <c r="X741" s="789"/>
      <c r="Y741" s="790"/>
    </row>
    <row r="742" spans="1:25" ht="22.5" customHeight="1" thickTop="1" thickBot="1" x14ac:dyDescent="0.3">
      <c r="A742" s="800"/>
      <c r="B742" s="801"/>
      <c r="C742" s="801"/>
      <c r="D742" s="801"/>
      <c r="E742" s="801"/>
      <c r="F742" s="801"/>
      <c r="G742" s="801"/>
      <c r="H742" s="801"/>
      <c r="I742" s="801"/>
      <c r="J742" s="801"/>
      <c r="K742" s="804"/>
      <c r="L742" s="810"/>
      <c r="M742" s="810"/>
      <c r="N742" s="810"/>
      <c r="O742" s="810"/>
      <c r="P742" s="810"/>
      <c r="Q742" s="810"/>
      <c r="R742" s="810"/>
      <c r="S742" s="810"/>
      <c r="T742" s="810"/>
      <c r="U742" s="810"/>
      <c r="V742" s="813"/>
      <c r="W742" s="802"/>
      <c r="X742" s="789"/>
      <c r="Y742" s="790"/>
    </row>
    <row r="743" spans="1:25" ht="22.5" customHeight="1" thickTop="1" thickBot="1" x14ac:dyDescent="0.3">
      <c r="A743" s="800"/>
      <c r="B743" s="801"/>
      <c r="C743" s="801"/>
      <c r="D743" s="801"/>
      <c r="E743" s="801"/>
      <c r="F743" s="801"/>
      <c r="G743" s="801"/>
      <c r="H743" s="801"/>
      <c r="I743" s="801"/>
      <c r="J743" s="801"/>
      <c r="K743" s="804"/>
      <c r="L743" s="810"/>
      <c r="M743" s="810"/>
      <c r="N743" s="810"/>
      <c r="O743" s="810"/>
      <c r="P743" s="810"/>
      <c r="Q743" s="810"/>
      <c r="R743" s="810"/>
      <c r="S743" s="810"/>
      <c r="T743" s="810"/>
      <c r="U743" s="810"/>
      <c r="V743" s="813"/>
      <c r="W743" s="802"/>
      <c r="X743" s="789"/>
      <c r="Y743" s="790"/>
    </row>
    <row r="744" spans="1:25" ht="22.5" customHeight="1" thickTop="1" thickBot="1" x14ac:dyDescent="0.3">
      <c r="A744" s="800"/>
      <c r="B744" s="801"/>
      <c r="C744" s="801"/>
      <c r="D744" s="801"/>
      <c r="E744" s="801"/>
      <c r="F744" s="801"/>
      <c r="G744" s="801"/>
      <c r="H744" s="801"/>
      <c r="I744" s="801"/>
      <c r="J744" s="801"/>
      <c r="K744" s="804"/>
      <c r="L744" s="810"/>
      <c r="M744" s="810"/>
      <c r="N744" s="810"/>
      <c r="O744" s="810"/>
      <c r="P744" s="810"/>
      <c r="Q744" s="810"/>
      <c r="R744" s="810"/>
      <c r="S744" s="810"/>
      <c r="T744" s="810"/>
      <c r="U744" s="810"/>
      <c r="V744" s="813"/>
      <c r="W744" s="802"/>
      <c r="X744" s="789"/>
      <c r="Y744" s="790"/>
    </row>
    <row r="745" spans="1:25" ht="22.5" customHeight="1" thickTop="1" thickBot="1" x14ac:dyDescent="0.3">
      <c r="A745" s="800"/>
      <c r="B745" s="801"/>
      <c r="C745" s="801"/>
      <c r="D745" s="801"/>
      <c r="E745" s="801"/>
      <c r="F745" s="801"/>
      <c r="G745" s="801"/>
      <c r="H745" s="801"/>
      <c r="I745" s="801"/>
      <c r="J745" s="801"/>
      <c r="K745" s="804"/>
      <c r="L745" s="810"/>
      <c r="M745" s="810"/>
      <c r="N745" s="810"/>
      <c r="O745" s="810"/>
      <c r="P745" s="810"/>
      <c r="Q745" s="810"/>
      <c r="R745" s="810"/>
      <c r="S745" s="810"/>
      <c r="T745" s="810"/>
      <c r="U745" s="810"/>
      <c r="V745" s="813"/>
      <c r="W745" s="802"/>
      <c r="X745" s="789"/>
      <c r="Y745" s="790"/>
    </row>
    <row r="746" spans="1:25" ht="22.5" customHeight="1" thickTop="1" thickBot="1" x14ac:dyDescent="0.3">
      <c r="A746" s="800"/>
      <c r="B746" s="801"/>
      <c r="C746" s="801"/>
      <c r="D746" s="801"/>
      <c r="E746" s="801"/>
      <c r="F746" s="801"/>
      <c r="G746" s="801"/>
      <c r="H746" s="801"/>
      <c r="I746" s="801"/>
      <c r="J746" s="801"/>
      <c r="K746" s="804"/>
      <c r="L746" s="810"/>
      <c r="M746" s="810"/>
      <c r="N746" s="810"/>
      <c r="O746" s="810"/>
      <c r="P746" s="810"/>
      <c r="Q746" s="810"/>
      <c r="R746" s="810"/>
      <c r="S746" s="810"/>
      <c r="T746" s="810"/>
      <c r="U746" s="810"/>
      <c r="V746" s="813"/>
      <c r="W746" s="802"/>
      <c r="X746" s="789"/>
      <c r="Y746" s="790"/>
    </row>
    <row r="747" spans="1:25" ht="22.5" customHeight="1" thickTop="1" thickBot="1" x14ac:dyDescent="0.3">
      <c r="A747" s="800"/>
      <c r="B747" s="801"/>
      <c r="C747" s="801"/>
      <c r="D747" s="801"/>
      <c r="E747" s="801"/>
      <c r="F747" s="801"/>
      <c r="G747" s="801"/>
      <c r="H747" s="801"/>
      <c r="I747" s="801"/>
      <c r="J747" s="801"/>
      <c r="K747" s="804"/>
      <c r="L747" s="810"/>
      <c r="M747" s="810"/>
      <c r="N747" s="810"/>
      <c r="O747" s="810"/>
      <c r="P747" s="810"/>
      <c r="Q747" s="810"/>
      <c r="R747" s="810"/>
      <c r="S747" s="810"/>
      <c r="T747" s="810"/>
      <c r="U747" s="810"/>
      <c r="V747" s="813"/>
      <c r="W747" s="802"/>
      <c r="X747" s="789"/>
      <c r="Y747" s="790"/>
    </row>
    <row r="748" spans="1:25" ht="22.5" customHeight="1" thickTop="1" thickBot="1" x14ac:dyDescent="0.3">
      <c r="A748" s="800"/>
      <c r="B748" s="801"/>
      <c r="C748" s="801"/>
      <c r="D748" s="801"/>
      <c r="E748" s="801"/>
      <c r="F748" s="801"/>
      <c r="G748" s="801"/>
      <c r="H748" s="801"/>
      <c r="I748" s="801"/>
      <c r="J748" s="801"/>
      <c r="K748" s="804"/>
      <c r="L748" s="810"/>
      <c r="M748" s="810"/>
      <c r="N748" s="810"/>
      <c r="O748" s="810"/>
      <c r="P748" s="810"/>
      <c r="Q748" s="810"/>
      <c r="R748" s="810"/>
      <c r="S748" s="810"/>
      <c r="T748" s="810"/>
      <c r="U748" s="810"/>
      <c r="V748" s="813"/>
      <c r="W748" s="802"/>
      <c r="X748" s="789"/>
      <c r="Y748" s="790"/>
    </row>
    <row r="749" spans="1:25" s="171" customFormat="1" ht="22.5" customHeight="1" thickTop="1" thickBot="1" x14ac:dyDescent="0.3">
      <c r="A749" s="800"/>
      <c r="B749" s="801"/>
      <c r="C749" s="801"/>
      <c r="D749" s="801"/>
      <c r="E749" s="801"/>
      <c r="F749" s="801"/>
      <c r="G749" s="801"/>
      <c r="H749" s="802"/>
      <c r="I749" s="802"/>
      <c r="J749" s="802"/>
      <c r="K749" s="803"/>
      <c r="L749" s="811"/>
      <c r="M749" s="811"/>
      <c r="N749" s="811"/>
      <c r="O749" s="811"/>
      <c r="P749" s="811"/>
      <c r="Q749" s="811"/>
      <c r="R749" s="811"/>
      <c r="S749" s="811"/>
      <c r="T749" s="811"/>
      <c r="U749" s="811"/>
      <c r="V749" s="812"/>
      <c r="W749" s="802"/>
      <c r="X749" s="789"/>
      <c r="Y749" s="790"/>
    </row>
    <row r="750" spans="1:25" s="171" customFormat="1" ht="22.5" customHeight="1" thickTop="1" thickBot="1" x14ac:dyDescent="0.3">
      <c r="A750" s="801"/>
      <c r="B750" s="801"/>
      <c r="C750" s="801"/>
      <c r="D750" s="801"/>
      <c r="E750" s="801"/>
      <c r="F750" s="801"/>
      <c r="G750" s="801"/>
      <c r="H750" s="802"/>
      <c r="I750" s="802"/>
      <c r="J750" s="802"/>
      <c r="K750" s="803"/>
      <c r="L750" s="811"/>
      <c r="M750" s="811"/>
      <c r="N750" s="811"/>
      <c r="O750" s="811"/>
      <c r="P750" s="811"/>
      <c r="Q750" s="811"/>
      <c r="R750" s="811"/>
      <c r="S750" s="811"/>
      <c r="T750" s="811"/>
      <c r="U750" s="811"/>
      <c r="V750" s="812"/>
      <c r="W750" s="802"/>
      <c r="X750" s="789"/>
      <c r="Y750" s="790"/>
    </row>
    <row r="751" spans="1:25" s="171" customFormat="1" ht="22.5" customHeight="1" thickTop="1" thickBot="1" x14ac:dyDescent="0.3">
      <c r="A751" s="800"/>
      <c r="B751" s="801"/>
      <c r="C751" s="801"/>
      <c r="D751" s="801"/>
      <c r="E751" s="801"/>
      <c r="F751" s="801"/>
      <c r="G751" s="801"/>
      <c r="H751" s="802"/>
      <c r="I751" s="802"/>
      <c r="J751" s="802"/>
      <c r="K751" s="803"/>
      <c r="L751" s="811"/>
      <c r="M751" s="811"/>
      <c r="N751" s="811"/>
      <c r="O751" s="811"/>
      <c r="P751" s="811"/>
      <c r="Q751" s="811"/>
      <c r="R751" s="811"/>
      <c r="S751" s="811"/>
      <c r="T751" s="811"/>
      <c r="U751" s="811"/>
      <c r="V751" s="812"/>
      <c r="W751" s="841"/>
      <c r="X751" s="789"/>
      <c r="Y751" s="790"/>
    </row>
    <row r="752" spans="1:25" s="171" customFormat="1" ht="22.5" customHeight="1" thickTop="1" thickBot="1" x14ac:dyDescent="0.3">
      <c r="A752" s="800"/>
      <c r="B752" s="801"/>
      <c r="C752" s="801"/>
      <c r="D752" s="801"/>
      <c r="E752" s="801"/>
      <c r="F752" s="801"/>
      <c r="G752" s="801"/>
      <c r="H752" s="801"/>
      <c r="I752" s="801"/>
      <c r="J752" s="801"/>
      <c r="K752" s="804"/>
      <c r="L752" s="811"/>
      <c r="M752" s="811"/>
      <c r="N752" s="811"/>
      <c r="O752" s="811"/>
      <c r="P752" s="811"/>
      <c r="Q752" s="811"/>
      <c r="R752" s="811"/>
      <c r="S752" s="811"/>
      <c r="T752" s="811"/>
      <c r="U752" s="811"/>
      <c r="V752" s="812"/>
      <c r="W752" s="841"/>
      <c r="X752" s="789"/>
      <c r="Y752" s="790"/>
    </row>
    <row r="753" spans="1:25" s="171" customFormat="1" ht="22.5" customHeight="1" thickTop="1" thickBot="1" x14ac:dyDescent="0.3">
      <c r="A753" s="800"/>
      <c r="B753" s="801"/>
      <c r="C753" s="801"/>
      <c r="D753" s="801"/>
      <c r="E753" s="801"/>
      <c r="F753" s="801"/>
      <c r="G753" s="801"/>
      <c r="H753" s="801"/>
      <c r="I753" s="801"/>
      <c r="J753" s="801"/>
      <c r="K753" s="804"/>
      <c r="L753" s="811"/>
      <c r="M753" s="811"/>
      <c r="N753" s="811"/>
      <c r="O753" s="811"/>
      <c r="P753" s="811"/>
      <c r="Q753" s="811"/>
      <c r="R753" s="811"/>
      <c r="S753" s="811"/>
      <c r="T753" s="811"/>
      <c r="U753" s="811"/>
      <c r="V753" s="812"/>
      <c r="W753" s="841"/>
      <c r="X753" s="789"/>
      <c r="Y753" s="790"/>
    </row>
    <row r="754" spans="1:25" s="171" customFormat="1" ht="22.5" customHeight="1" thickTop="1" thickBot="1" x14ac:dyDescent="0.3">
      <c r="A754" s="800"/>
      <c r="B754" s="801"/>
      <c r="C754" s="801"/>
      <c r="D754" s="801"/>
      <c r="E754" s="801"/>
      <c r="F754" s="801"/>
      <c r="G754" s="801"/>
      <c r="H754" s="801"/>
      <c r="I754" s="801"/>
      <c r="J754" s="801"/>
      <c r="K754" s="804"/>
      <c r="L754" s="811"/>
      <c r="M754" s="811"/>
      <c r="N754" s="811"/>
      <c r="O754" s="811"/>
      <c r="P754" s="811"/>
      <c r="Q754" s="811"/>
      <c r="R754" s="811"/>
      <c r="S754" s="811"/>
      <c r="T754" s="811"/>
      <c r="U754" s="811"/>
      <c r="V754" s="812"/>
      <c r="W754" s="841"/>
      <c r="X754" s="789"/>
      <c r="Y754" s="790"/>
    </row>
    <row r="755" spans="1:25" s="171" customFormat="1" ht="22.5" customHeight="1" thickTop="1" thickBot="1" x14ac:dyDescent="0.3">
      <c r="A755" s="800"/>
      <c r="B755" s="801"/>
      <c r="C755" s="801"/>
      <c r="D755" s="801"/>
      <c r="E755" s="801"/>
      <c r="F755" s="801"/>
      <c r="G755" s="801"/>
      <c r="H755" s="801"/>
      <c r="I755" s="801"/>
      <c r="J755" s="801"/>
      <c r="K755" s="804"/>
      <c r="L755" s="811"/>
      <c r="M755" s="811"/>
      <c r="N755" s="811"/>
      <c r="O755" s="811"/>
      <c r="P755" s="811"/>
      <c r="Q755" s="811"/>
      <c r="R755" s="811"/>
      <c r="S755" s="811"/>
      <c r="T755" s="811"/>
      <c r="U755" s="811"/>
      <c r="V755" s="812"/>
      <c r="W755" s="841"/>
      <c r="X755" s="789"/>
      <c r="Y755" s="790"/>
    </row>
    <row r="756" spans="1:25" s="171" customFormat="1" ht="22.5" customHeight="1" thickTop="1" thickBot="1" x14ac:dyDescent="0.3">
      <c r="A756" s="800"/>
      <c r="B756" s="801"/>
      <c r="C756" s="801"/>
      <c r="D756" s="801"/>
      <c r="E756" s="801"/>
      <c r="F756" s="801"/>
      <c r="G756" s="801"/>
      <c r="H756" s="801"/>
      <c r="I756" s="801"/>
      <c r="J756" s="801"/>
      <c r="K756" s="804"/>
      <c r="L756" s="811"/>
      <c r="M756" s="811"/>
      <c r="N756" s="811"/>
      <c r="O756" s="811"/>
      <c r="P756" s="811"/>
      <c r="Q756" s="811"/>
      <c r="R756" s="811"/>
      <c r="S756" s="811"/>
      <c r="T756" s="811"/>
      <c r="U756" s="811"/>
      <c r="V756" s="812"/>
      <c r="W756" s="841"/>
      <c r="X756" s="789"/>
      <c r="Y756" s="790"/>
    </row>
    <row r="757" spans="1:25" s="171" customFormat="1" ht="22.5" customHeight="1" thickTop="1" thickBot="1" x14ac:dyDescent="0.3">
      <c r="A757" s="800"/>
      <c r="B757" s="801"/>
      <c r="C757" s="801"/>
      <c r="D757" s="801"/>
      <c r="E757" s="801"/>
      <c r="F757" s="801"/>
      <c r="G757" s="801"/>
      <c r="H757" s="801"/>
      <c r="I757" s="801"/>
      <c r="J757" s="801"/>
      <c r="K757" s="804"/>
      <c r="L757" s="811"/>
      <c r="M757" s="811"/>
      <c r="N757" s="811"/>
      <c r="O757" s="811"/>
      <c r="P757" s="811"/>
      <c r="Q757" s="811"/>
      <c r="R757" s="811"/>
      <c r="S757" s="811"/>
      <c r="T757" s="811"/>
      <c r="U757" s="811"/>
      <c r="V757" s="812"/>
      <c r="W757" s="841"/>
      <c r="X757" s="789"/>
      <c r="Y757" s="790"/>
    </row>
    <row r="758" spans="1:25" s="171" customFormat="1" ht="22.5" customHeight="1" thickTop="1" thickBot="1" x14ac:dyDescent="0.3">
      <c r="A758" s="800"/>
      <c r="B758" s="801"/>
      <c r="C758" s="801"/>
      <c r="D758" s="801"/>
      <c r="E758" s="801"/>
      <c r="F758" s="801"/>
      <c r="G758" s="801"/>
      <c r="H758" s="801"/>
      <c r="I758" s="801"/>
      <c r="J758" s="801"/>
      <c r="K758" s="804"/>
      <c r="L758" s="811"/>
      <c r="M758" s="811"/>
      <c r="N758" s="811"/>
      <c r="O758" s="811"/>
      <c r="P758" s="811"/>
      <c r="Q758" s="811"/>
      <c r="R758" s="811"/>
      <c r="S758" s="811"/>
      <c r="T758" s="811"/>
      <c r="U758" s="811"/>
      <c r="V758" s="812"/>
      <c r="W758" s="841"/>
      <c r="X758" s="789"/>
      <c r="Y758" s="790"/>
    </row>
    <row r="759" spans="1:25" s="171" customFormat="1" ht="22.5" customHeight="1" thickTop="1" thickBot="1" x14ac:dyDescent="0.3">
      <c r="A759" s="800"/>
      <c r="B759" s="801"/>
      <c r="C759" s="801"/>
      <c r="D759" s="801"/>
      <c r="E759" s="801"/>
      <c r="F759" s="801"/>
      <c r="G759" s="801"/>
      <c r="H759" s="801"/>
      <c r="I759" s="801"/>
      <c r="J759" s="801"/>
      <c r="K759" s="804"/>
      <c r="L759" s="811"/>
      <c r="M759" s="811"/>
      <c r="N759" s="811"/>
      <c r="O759" s="811"/>
      <c r="P759" s="811"/>
      <c r="Q759" s="811"/>
      <c r="R759" s="811"/>
      <c r="S759" s="811"/>
      <c r="T759" s="811"/>
      <c r="U759" s="811"/>
      <c r="V759" s="812"/>
      <c r="W759" s="841"/>
      <c r="X759" s="789"/>
      <c r="Y759" s="790"/>
    </row>
    <row r="760" spans="1:25" s="171" customFormat="1" ht="22.5" customHeight="1" thickTop="1" thickBot="1" x14ac:dyDescent="0.3">
      <c r="A760" s="800"/>
      <c r="B760" s="801"/>
      <c r="C760" s="801"/>
      <c r="D760" s="801"/>
      <c r="E760" s="801"/>
      <c r="F760" s="801"/>
      <c r="G760" s="801"/>
      <c r="H760" s="801"/>
      <c r="I760" s="801"/>
      <c r="J760" s="801"/>
      <c r="K760" s="804"/>
      <c r="L760" s="811"/>
      <c r="M760" s="811"/>
      <c r="N760" s="811"/>
      <c r="O760" s="811"/>
      <c r="P760" s="811"/>
      <c r="Q760" s="811"/>
      <c r="R760" s="811"/>
      <c r="S760" s="811"/>
      <c r="T760" s="811"/>
      <c r="U760" s="811"/>
      <c r="V760" s="812"/>
      <c r="W760" s="841"/>
      <c r="X760" s="789"/>
      <c r="Y760" s="790"/>
    </row>
    <row r="761" spans="1:25" s="171" customFormat="1" ht="22.5" customHeight="1" thickTop="1" thickBot="1" x14ac:dyDescent="0.3">
      <c r="A761" s="800"/>
      <c r="B761" s="801"/>
      <c r="C761" s="801"/>
      <c r="D761" s="801"/>
      <c r="E761" s="801"/>
      <c r="F761" s="801"/>
      <c r="G761" s="801"/>
      <c r="H761" s="801"/>
      <c r="I761" s="801"/>
      <c r="J761" s="801"/>
      <c r="K761" s="804"/>
      <c r="L761" s="811"/>
      <c r="M761" s="811"/>
      <c r="N761" s="811"/>
      <c r="O761" s="811"/>
      <c r="P761" s="811"/>
      <c r="Q761" s="811"/>
      <c r="R761" s="811"/>
      <c r="S761" s="811"/>
      <c r="T761" s="811"/>
      <c r="U761" s="811"/>
      <c r="V761" s="812"/>
      <c r="W761" s="841"/>
      <c r="X761" s="789"/>
      <c r="Y761" s="790"/>
    </row>
    <row r="762" spans="1:25" s="171" customFormat="1" ht="22.5" customHeight="1" thickTop="1" thickBot="1" x14ac:dyDescent="0.3">
      <c r="A762" s="800"/>
      <c r="B762" s="801"/>
      <c r="C762" s="801"/>
      <c r="D762" s="801"/>
      <c r="E762" s="801"/>
      <c r="F762" s="801"/>
      <c r="G762" s="801"/>
      <c r="H762" s="801"/>
      <c r="I762" s="801"/>
      <c r="J762" s="801"/>
      <c r="K762" s="804"/>
      <c r="L762" s="811"/>
      <c r="M762" s="811"/>
      <c r="N762" s="811"/>
      <c r="O762" s="811"/>
      <c r="P762" s="811"/>
      <c r="Q762" s="811"/>
      <c r="R762" s="811"/>
      <c r="S762" s="811"/>
      <c r="T762" s="811"/>
      <c r="U762" s="811"/>
      <c r="V762" s="812"/>
      <c r="W762" s="841"/>
      <c r="X762" s="789"/>
      <c r="Y762" s="790"/>
    </row>
    <row r="763" spans="1:25" s="171" customFormat="1" ht="22.5" customHeight="1" thickTop="1" thickBot="1" x14ac:dyDescent="0.3">
      <c r="A763" s="800"/>
      <c r="B763" s="801"/>
      <c r="C763" s="801"/>
      <c r="D763" s="801"/>
      <c r="E763" s="801"/>
      <c r="F763" s="801"/>
      <c r="G763" s="801"/>
      <c r="H763" s="802"/>
      <c r="I763" s="802"/>
      <c r="J763" s="802"/>
      <c r="K763" s="803"/>
      <c r="L763" s="811"/>
      <c r="M763" s="811"/>
      <c r="N763" s="811"/>
      <c r="O763" s="811"/>
      <c r="P763" s="811"/>
      <c r="Q763" s="811"/>
      <c r="R763" s="811"/>
      <c r="S763" s="811"/>
      <c r="T763" s="811"/>
      <c r="U763" s="811"/>
      <c r="V763" s="812"/>
      <c r="W763" s="802"/>
      <c r="X763" s="789"/>
      <c r="Y763" s="790"/>
    </row>
    <row r="764" spans="1:25" s="171" customFormat="1" ht="22.5" customHeight="1" thickTop="1" thickBot="1" x14ac:dyDescent="0.3">
      <c r="A764" s="800"/>
      <c r="B764" s="801"/>
      <c r="C764" s="801"/>
      <c r="D764" s="801"/>
      <c r="E764" s="801"/>
      <c r="F764" s="801"/>
      <c r="G764" s="801"/>
      <c r="H764" s="801"/>
      <c r="I764" s="801"/>
      <c r="J764" s="801"/>
      <c r="K764" s="804"/>
      <c r="L764" s="811"/>
      <c r="M764" s="811"/>
      <c r="N764" s="811"/>
      <c r="O764" s="811"/>
      <c r="P764" s="811"/>
      <c r="Q764" s="811"/>
      <c r="R764" s="811"/>
      <c r="S764" s="811"/>
      <c r="T764" s="811"/>
      <c r="U764" s="811"/>
      <c r="V764" s="812"/>
      <c r="W764" s="802"/>
      <c r="X764" s="789"/>
      <c r="Y764" s="790"/>
    </row>
    <row r="765" spans="1:25" s="171" customFormat="1" ht="22.5" customHeight="1" thickTop="1" thickBot="1" x14ac:dyDescent="0.3">
      <c r="A765" s="800"/>
      <c r="B765" s="801"/>
      <c r="C765" s="801"/>
      <c r="D765" s="801"/>
      <c r="E765" s="801"/>
      <c r="F765" s="801"/>
      <c r="G765" s="801"/>
      <c r="H765" s="801"/>
      <c r="I765" s="801"/>
      <c r="J765" s="801"/>
      <c r="K765" s="804"/>
      <c r="L765" s="811"/>
      <c r="M765" s="811"/>
      <c r="N765" s="811"/>
      <c r="O765" s="811"/>
      <c r="P765" s="811"/>
      <c r="Q765" s="811"/>
      <c r="R765" s="811"/>
      <c r="S765" s="811"/>
      <c r="T765" s="811"/>
      <c r="U765" s="811"/>
      <c r="V765" s="812"/>
      <c r="W765" s="802"/>
      <c r="X765" s="789"/>
      <c r="Y765" s="790"/>
    </row>
    <row r="766" spans="1:25" s="171" customFormat="1" ht="22.5" customHeight="1" thickTop="1" thickBot="1" x14ac:dyDescent="0.3">
      <c r="A766" s="800"/>
      <c r="B766" s="801"/>
      <c r="C766" s="801"/>
      <c r="D766" s="801"/>
      <c r="E766" s="801"/>
      <c r="F766" s="801"/>
      <c r="G766" s="801"/>
      <c r="H766" s="801"/>
      <c r="I766" s="801"/>
      <c r="J766" s="801"/>
      <c r="K766" s="804"/>
      <c r="L766" s="811"/>
      <c r="M766" s="811"/>
      <c r="N766" s="811"/>
      <c r="O766" s="811"/>
      <c r="P766" s="811"/>
      <c r="Q766" s="811"/>
      <c r="R766" s="811"/>
      <c r="S766" s="811"/>
      <c r="T766" s="811"/>
      <c r="U766" s="811"/>
      <c r="V766" s="812"/>
      <c r="W766" s="802"/>
      <c r="X766" s="789"/>
      <c r="Y766" s="790"/>
    </row>
    <row r="767" spans="1:25" s="171" customFormat="1" ht="22.5" customHeight="1" thickTop="1" thickBot="1" x14ac:dyDescent="0.3">
      <c r="A767" s="800"/>
      <c r="B767" s="801"/>
      <c r="C767" s="801"/>
      <c r="D767" s="801"/>
      <c r="E767" s="801"/>
      <c r="F767" s="801"/>
      <c r="G767" s="801"/>
      <c r="H767" s="801"/>
      <c r="I767" s="801"/>
      <c r="J767" s="801"/>
      <c r="K767" s="804"/>
      <c r="L767" s="811"/>
      <c r="M767" s="811"/>
      <c r="N767" s="811"/>
      <c r="O767" s="811"/>
      <c r="P767" s="811"/>
      <c r="Q767" s="811"/>
      <c r="R767" s="811"/>
      <c r="S767" s="811"/>
      <c r="T767" s="811"/>
      <c r="U767" s="811"/>
      <c r="V767" s="812"/>
      <c r="W767" s="802"/>
      <c r="X767" s="789"/>
      <c r="Y767" s="790"/>
    </row>
    <row r="768" spans="1:25" s="171" customFormat="1" ht="22.5" customHeight="1" thickTop="1" thickBot="1" x14ac:dyDescent="0.3">
      <c r="A768" s="800"/>
      <c r="B768" s="801"/>
      <c r="C768" s="801"/>
      <c r="D768" s="801"/>
      <c r="E768" s="801"/>
      <c r="F768" s="801"/>
      <c r="G768" s="801"/>
      <c r="H768" s="801"/>
      <c r="I768" s="801"/>
      <c r="J768" s="801"/>
      <c r="K768" s="804"/>
      <c r="L768" s="811"/>
      <c r="M768" s="811"/>
      <c r="N768" s="811"/>
      <c r="O768" s="811"/>
      <c r="P768" s="811"/>
      <c r="Q768" s="811"/>
      <c r="R768" s="811"/>
      <c r="S768" s="811"/>
      <c r="T768" s="811"/>
      <c r="U768" s="811"/>
      <c r="V768" s="812"/>
      <c r="W768" s="802"/>
      <c r="X768" s="789"/>
      <c r="Y768" s="790"/>
    </row>
    <row r="769" spans="1:25" s="171" customFormat="1" ht="22.5" customHeight="1" thickTop="1" thickBot="1" x14ac:dyDescent="0.3">
      <c r="A769" s="800"/>
      <c r="B769" s="801"/>
      <c r="C769" s="801"/>
      <c r="D769" s="801"/>
      <c r="E769" s="801"/>
      <c r="F769" s="801"/>
      <c r="G769" s="801"/>
      <c r="H769" s="801"/>
      <c r="I769" s="801"/>
      <c r="J769" s="801"/>
      <c r="K769" s="804"/>
      <c r="L769" s="811"/>
      <c r="M769" s="811"/>
      <c r="N769" s="811"/>
      <c r="O769" s="811"/>
      <c r="P769" s="811"/>
      <c r="Q769" s="811"/>
      <c r="R769" s="811"/>
      <c r="S769" s="811"/>
      <c r="T769" s="811"/>
      <c r="U769" s="811"/>
      <c r="V769" s="812"/>
      <c r="W769" s="802"/>
      <c r="X769" s="789"/>
      <c r="Y769" s="790"/>
    </row>
    <row r="770" spans="1:25" s="171" customFormat="1" ht="22.5" customHeight="1" thickTop="1" thickBot="1" x14ac:dyDescent="0.3">
      <c r="A770" s="800"/>
      <c r="B770" s="801"/>
      <c r="C770" s="801"/>
      <c r="D770" s="801"/>
      <c r="E770" s="801"/>
      <c r="F770" s="801"/>
      <c r="G770" s="801"/>
      <c r="H770" s="801"/>
      <c r="I770" s="801"/>
      <c r="J770" s="801"/>
      <c r="K770" s="804"/>
      <c r="L770" s="811"/>
      <c r="M770" s="811"/>
      <c r="N770" s="811"/>
      <c r="O770" s="811"/>
      <c r="P770" s="811"/>
      <c r="Q770" s="811"/>
      <c r="R770" s="811"/>
      <c r="S770" s="811"/>
      <c r="T770" s="811"/>
      <c r="U770" s="811"/>
      <c r="V770" s="812"/>
      <c r="W770" s="802"/>
      <c r="X770" s="789"/>
      <c r="Y770" s="790"/>
    </row>
    <row r="771" spans="1:25" s="171" customFormat="1" ht="22.5" customHeight="1" thickTop="1" thickBot="1" x14ac:dyDescent="0.3">
      <c r="A771" s="800"/>
      <c r="B771" s="801"/>
      <c r="C771" s="801"/>
      <c r="D771" s="801"/>
      <c r="E771" s="801"/>
      <c r="F771" s="801"/>
      <c r="G771" s="801"/>
      <c r="H771" s="801"/>
      <c r="I771" s="801"/>
      <c r="J771" s="801"/>
      <c r="K771" s="804"/>
      <c r="L771" s="811"/>
      <c r="M771" s="811"/>
      <c r="N771" s="811"/>
      <c r="O771" s="811"/>
      <c r="P771" s="811"/>
      <c r="Q771" s="811"/>
      <c r="R771" s="811"/>
      <c r="S771" s="811"/>
      <c r="T771" s="811"/>
      <c r="U771" s="811"/>
      <c r="V771" s="812"/>
      <c r="W771" s="802"/>
      <c r="X771" s="789"/>
      <c r="Y771" s="790"/>
    </row>
    <row r="772" spans="1:25" s="171" customFormat="1" ht="22.5" customHeight="1" thickTop="1" thickBot="1" x14ac:dyDescent="0.3">
      <c r="A772" s="800"/>
      <c r="B772" s="801"/>
      <c r="C772" s="801"/>
      <c r="D772" s="801"/>
      <c r="E772" s="801"/>
      <c r="F772" s="801"/>
      <c r="G772" s="801"/>
      <c r="H772" s="801"/>
      <c r="I772" s="801"/>
      <c r="J772" s="801"/>
      <c r="K772" s="804"/>
      <c r="L772" s="811"/>
      <c r="M772" s="811"/>
      <c r="N772" s="811"/>
      <c r="O772" s="811"/>
      <c r="P772" s="811"/>
      <c r="Q772" s="811"/>
      <c r="R772" s="811"/>
      <c r="S772" s="811"/>
      <c r="T772" s="811"/>
      <c r="U772" s="811"/>
      <c r="V772" s="812"/>
      <c r="W772" s="802"/>
      <c r="X772" s="789"/>
      <c r="Y772" s="790"/>
    </row>
    <row r="773" spans="1:25" s="171" customFormat="1" ht="22.5" customHeight="1" thickTop="1" thickBot="1" x14ac:dyDescent="0.3">
      <c r="A773" s="800"/>
      <c r="B773" s="801"/>
      <c r="C773" s="801"/>
      <c r="D773" s="801"/>
      <c r="E773" s="801"/>
      <c r="F773" s="801"/>
      <c r="G773" s="801"/>
      <c r="H773" s="801"/>
      <c r="I773" s="801"/>
      <c r="J773" s="801"/>
      <c r="K773" s="804"/>
      <c r="L773" s="811"/>
      <c r="M773" s="811"/>
      <c r="N773" s="811"/>
      <c r="O773" s="811"/>
      <c r="P773" s="811"/>
      <c r="Q773" s="811"/>
      <c r="R773" s="811"/>
      <c r="S773" s="811"/>
      <c r="T773" s="811"/>
      <c r="U773" s="811"/>
      <c r="V773" s="812"/>
      <c r="W773" s="802"/>
      <c r="X773" s="789"/>
      <c r="Y773" s="790"/>
    </row>
    <row r="774" spans="1:25" s="171" customFormat="1" ht="22.5" customHeight="1" thickTop="1" thickBot="1" x14ac:dyDescent="0.3">
      <c r="A774" s="800"/>
      <c r="B774" s="801"/>
      <c r="C774" s="801"/>
      <c r="D774" s="801"/>
      <c r="E774" s="801"/>
      <c r="F774" s="801"/>
      <c r="G774" s="801"/>
      <c r="H774" s="801"/>
      <c r="I774" s="801"/>
      <c r="J774" s="801"/>
      <c r="K774" s="804"/>
      <c r="L774" s="811"/>
      <c r="M774" s="811"/>
      <c r="N774" s="811"/>
      <c r="O774" s="811"/>
      <c r="P774" s="811"/>
      <c r="Q774" s="811"/>
      <c r="R774" s="811"/>
      <c r="S774" s="811"/>
      <c r="T774" s="811"/>
      <c r="U774" s="811"/>
      <c r="V774" s="812"/>
      <c r="W774" s="802"/>
      <c r="X774" s="789"/>
      <c r="Y774" s="790"/>
    </row>
    <row r="775" spans="1:25" s="171" customFormat="1" ht="22.5" customHeight="1" thickTop="1" thickBot="1" x14ac:dyDescent="0.3">
      <c r="A775" s="800"/>
      <c r="B775" s="801"/>
      <c r="C775" s="801"/>
      <c r="D775" s="801"/>
      <c r="E775" s="801"/>
      <c r="F775" s="801"/>
      <c r="G775" s="801"/>
      <c r="H775" s="802"/>
      <c r="I775" s="802"/>
      <c r="J775" s="802"/>
      <c r="K775" s="803"/>
      <c r="L775" s="811"/>
      <c r="M775" s="811"/>
      <c r="N775" s="811"/>
      <c r="O775" s="811"/>
      <c r="P775" s="811"/>
      <c r="Q775" s="811"/>
      <c r="R775" s="811"/>
      <c r="S775" s="811"/>
      <c r="T775" s="811"/>
      <c r="U775" s="811"/>
      <c r="V775" s="812"/>
      <c r="W775" s="802"/>
      <c r="X775" s="789"/>
      <c r="Y775" s="790"/>
    </row>
    <row r="776" spans="1:25" s="171" customFormat="1" ht="22.5" customHeight="1" thickTop="1" thickBot="1" x14ac:dyDescent="0.3">
      <c r="A776" s="800"/>
      <c r="B776" s="801"/>
      <c r="C776" s="801"/>
      <c r="D776" s="801"/>
      <c r="E776" s="801"/>
      <c r="F776" s="801"/>
      <c r="G776" s="801"/>
      <c r="H776" s="801"/>
      <c r="I776" s="801"/>
      <c r="J776" s="801"/>
      <c r="K776" s="804"/>
      <c r="L776" s="811"/>
      <c r="M776" s="811"/>
      <c r="N776" s="811"/>
      <c r="O776" s="811"/>
      <c r="P776" s="811"/>
      <c r="Q776" s="811"/>
      <c r="R776" s="811"/>
      <c r="S776" s="811"/>
      <c r="T776" s="811"/>
      <c r="U776" s="811"/>
      <c r="V776" s="812"/>
      <c r="W776" s="802"/>
      <c r="X776" s="789"/>
      <c r="Y776" s="790"/>
    </row>
    <row r="777" spans="1:25" s="171" customFormat="1" ht="22.5" customHeight="1" thickTop="1" thickBot="1" x14ac:dyDescent="0.3">
      <c r="A777" s="800"/>
      <c r="B777" s="801"/>
      <c r="C777" s="801"/>
      <c r="D777" s="801"/>
      <c r="E777" s="801"/>
      <c r="F777" s="801"/>
      <c r="G777" s="801"/>
      <c r="H777" s="801"/>
      <c r="I777" s="801"/>
      <c r="J777" s="801"/>
      <c r="K777" s="804"/>
      <c r="L777" s="811"/>
      <c r="M777" s="811"/>
      <c r="N777" s="811"/>
      <c r="O777" s="811"/>
      <c r="P777" s="811"/>
      <c r="Q777" s="811"/>
      <c r="R777" s="811"/>
      <c r="S777" s="811"/>
      <c r="T777" s="811"/>
      <c r="U777" s="811"/>
      <c r="V777" s="812"/>
      <c r="W777" s="802"/>
      <c r="X777" s="789"/>
      <c r="Y777" s="790"/>
    </row>
    <row r="778" spans="1:25" s="171" customFormat="1" ht="22.5" customHeight="1" thickTop="1" thickBot="1" x14ac:dyDescent="0.3">
      <c r="A778" s="800"/>
      <c r="B778" s="801"/>
      <c r="C778" s="801"/>
      <c r="D778" s="801"/>
      <c r="E778" s="801"/>
      <c r="F778" s="801"/>
      <c r="G778" s="801"/>
      <c r="H778" s="801"/>
      <c r="I778" s="801"/>
      <c r="J778" s="801"/>
      <c r="K778" s="804"/>
      <c r="L778" s="811"/>
      <c r="M778" s="811"/>
      <c r="N778" s="811"/>
      <c r="O778" s="811"/>
      <c r="P778" s="811"/>
      <c r="Q778" s="811"/>
      <c r="R778" s="811"/>
      <c r="S778" s="811"/>
      <c r="T778" s="811"/>
      <c r="U778" s="811"/>
      <c r="V778" s="812"/>
      <c r="W778" s="802"/>
      <c r="X778" s="789"/>
      <c r="Y778" s="790"/>
    </row>
    <row r="779" spans="1:25" s="171" customFormat="1" ht="22.5" customHeight="1" thickTop="1" thickBot="1" x14ac:dyDescent="0.3">
      <c r="A779" s="800"/>
      <c r="B779" s="801"/>
      <c r="C779" s="801"/>
      <c r="D779" s="801"/>
      <c r="E779" s="801"/>
      <c r="F779" s="801"/>
      <c r="G779" s="801"/>
      <c r="H779" s="801"/>
      <c r="I779" s="801"/>
      <c r="J779" s="801"/>
      <c r="K779" s="804"/>
      <c r="L779" s="811"/>
      <c r="M779" s="811"/>
      <c r="N779" s="811"/>
      <c r="O779" s="811"/>
      <c r="P779" s="811"/>
      <c r="Q779" s="811"/>
      <c r="R779" s="811"/>
      <c r="S779" s="811"/>
      <c r="T779" s="811"/>
      <c r="U779" s="811"/>
      <c r="V779" s="812"/>
      <c r="W779" s="802"/>
      <c r="X779" s="789"/>
      <c r="Y779" s="790"/>
    </row>
    <row r="780" spans="1:25" s="171" customFormat="1" ht="22.5" customHeight="1" thickTop="1" thickBot="1" x14ac:dyDescent="0.3">
      <c r="A780" s="800"/>
      <c r="B780" s="801"/>
      <c r="C780" s="801"/>
      <c r="D780" s="801"/>
      <c r="E780" s="801"/>
      <c r="F780" s="801"/>
      <c r="G780" s="801"/>
      <c r="H780" s="801"/>
      <c r="I780" s="801"/>
      <c r="J780" s="801"/>
      <c r="K780" s="804"/>
      <c r="L780" s="811"/>
      <c r="M780" s="811"/>
      <c r="N780" s="811"/>
      <c r="O780" s="811"/>
      <c r="P780" s="811"/>
      <c r="Q780" s="811"/>
      <c r="R780" s="811"/>
      <c r="S780" s="811"/>
      <c r="T780" s="811"/>
      <c r="U780" s="811"/>
      <c r="V780" s="812"/>
      <c r="W780" s="802"/>
      <c r="X780" s="789"/>
      <c r="Y780" s="790"/>
    </row>
    <row r="781" spans="1:25" s="171" customFormat="1" ht="22.5" customHeight="1" thickTop="1" thickBot="1" x14ac:dyDescent="0.3">
      <c r="A781" s="800"/>
      <c r="B781" s="801"/>
      <c r="C781" s="801"/>
      <c r="D781" s="801"/>
      <c r="E781" s="801"/>
      <c r="F781" s="801"/>
      <c r="G781" s="801"/>
      <c r="H781" s="801"/>
      <c r="I781" s="801"/>
      <c r="J781" s="801"/>
      <c r="K781" s="804"/>
      <c r="L781" s="811"/>
      <c r="M781" s="811"/>
      <c r="N781" s="811"/>
      <c r="O781" s="811"/>
      <c r="P781" s="811"/>
      <c r="Q781" s="811"/>
      <c r="R781" s="811"/>
      <c r="S781" s="811"/>
      <c r="T781" s="811"/>
      <c r="U781" s="811"/>
      <c r="V781" s="812"/>
      <c r="W781" s="802"/>
      <c r="X781" s="789"/>
      <c r="Y781" s="790"/>
    </row>
    <row r="782" spans="1:25" s="171" customFormat="1" ht="22.5" customHeight="1" thickTop="1" thickBot="1" x14ac:dyDescent="0.3">
      <c r="A782" s="800"/>
      <c r="B782" s="801"/>
      <c r="C782" s="801"/>
      <c r="D782" s="801"/>
      <c r="E782" s="801"/>
      <c r="F782" s="801"/>
      <c r="G782" s="801"/>
      <c r="H782" s="801"/>
      <c r="I782" s="801"/>
      <c r="J782" s="801"/>
      <c r="K782" s="804"/>
      <c r="L782" s="811"/>
      <c r="M782" s="811"/>
      <c r="N782" s="811"/>
      <c r="O782" s="811"/>
      <c r="P782" s="811"/>
      <c r="Q782" s="811"/>
      <c r="R782" s="811"/>
      <c r="S782" s="811"/>
      <c r="T782" s="811"/>
      <c r="U782" s="811"/>
      <c r="V782" s="812"/>
      <c r="W782" s="802"/>
      <c r="X782" s="789"/>
      <c r="Y782" s="790"/>
    </row>
    <row r="783" spans="1:25" s="171" customFormat="1" ht="22.5" customHeight="1" thickTop="1" thickBot="1" x14ac:dyDescent="0.3">
      <c r="A783" s="800"/>
      <c r="B783" s="801"/>
      <c r="C783" s="801"/>
      <c r="D783" s="801"/>
      <c r="E783" s="801"/>
      <c r="F783" s="801"/>
      <c r="G783" s="801"/>
      <c r="H783" s="801"/>
      <c r="I783" s="801"/>
      <c r="J783" s="801"/>
      <c r="K783" s="804"/>
      <c r="L783" s="811"/>
      <c r="M783" s="811"/>
      <c r="N783" s="811"/>
      <c r="O783" s="811"/>
      <c r="P783" s="811"/>
      <c r="Q783" s="811"/>
      <c r="R783" s="811"/>
      <c r="S783" s="811"/>
      <c r="T783" s="811"/>
      <c r="U783" s="811"/>
      <c r="V783" s="812"/>
      <c r="W783" s="802"/>
      <c r="X783" s="789"/>
      <c r="Y783" s="790"/>
    </row>
    <row r="784" spans="1:25" s="171" customFormat="1" ht="22.5" customHeight="1" thickTop="1" thickBot="1" x14ac:dyDescent="0.3">
      <c r="A784" s="800"/>
      <c r="B784" s="801"/>
      <c r="C784" s="801"/>
      <c r="D784" s="801"/>
      <c r="E784" s="801"/>
      <c r="F784" s="801"/>
      <c r="G784" s="801"/>
      <c r="H784" s="801"/>
      <c r="I784" s="801"/>
      <c r="J784" s="801"/>
      <c r="K784" s="804"/>
      <c r="L784" s="811"/>
      <c r="M784" s="811"/>
      <c r="N784" s="811"/>
      <c r="O784" s="811"/>
      <c r="P784" s="811"/>
      <c r="Q784" s="811"/>
      <c r="R784" s="811"/>
      <c r="S784" s="811"/>
      <c r="T784" s="811"/>
      <c r="U784" s="811"/>
      <c r="V784" s="812"/>
      <c r="W784" s="802"/>
      <c r="X784" s="789"/>
      <c r="Y784" s="790"/>
    </row>
    <row r="785" spans="1:25" s="171" customFormat="1" ht="22.5" customHeight="1" thickTop="1" thickBot="1" x14ac:dyDescent="0.3">
      <c r="A785" s="800"/>
      <c r="B785" s="801"/>
      <c r="C785" s="801"/>
      <c r="D785" s="801"/>
      <c r="E785" s="801"/>
      <c r="F785" s="801"/>
      <c r="G785" s="801"/>
      <c r="H785" s="801"/>
      <c r="I785" s="801"/>
      <c r="J785" s="801"/>
      <c r="K785" s="804"/>
      <c r="L785" s="811"/>
      <c r="M785" s="811"/>
      <c r="N785" s="811"/>
      <c r="O785" s="811"/>
      <c r="P785" s="811"/>
      <c r="Q785" s="811"/>
      <c r="R785" s="811"/>
      <c r="S785" s="811"/>
      <c r="T785" s="811"/>
      <c r="U785" s="811"/>
      <c r="V785" s="812"/>
      <c r="W785" s="802"/>
      <c r="X785" s="789"/>
      <c r="Y785" s="790"/>
    </row>
    <row r="786" spans="1:25" s="171" customFormat="1" ht="22.5" customHeight="1" thickTop="1" thickBot="1" x14ac:dyDescent="0.3">
      <c r="A786" s="800"/>
      <c r="B786" s="801"/>
      <c r="C786" s="801"/>
      <c r="D786" s="801"/>
      <c r="E786" s="801"/>
      <c r="F786" s="801"/>
      <c r="G786" s="801"/>
      <c r="H786" s="801"/>
      <c r="I786" s="801"/>
      <c r="J786" s="801"/>
      <c r="K786" s="804"/>
      <c r="L786" s="811"/>
      <c r="M786" s="811"/>
      <c r="N786" s="811"/>
      <c r="O786" s="811"/>
      <c r="P786" s="811"/>
      <c r="Q786" s="811"/>
      <c r="R786" s="811"/>
      <c r="S786" s="811"/>
      <c r="T786" s="811"/>
      <c r="U786" s="811"/>
      <c r="V786" s="812"/>
      <c r="W786" s="802"/>
      <c r="X786" s="789"/>
      <c r="Y786" s="790"/>
    </row>
    <row r="787" spans="1:25" s="171" customFormat="1" ht="22.5" customHeight="1" thickTop="1" thickBot="1" x14ac:dyDescent="0.3">
      <c r="A787" s="800"/>
      <c r="B787" s="801"/>
      <c r="C787" s="801"/>
      <c r="D787" s="801"/>
      <c r="E787" s="801"/>
      <c r="F787" s="801"/>
      <c r="G787" s="801"/>
      <c r="H787" s="802"/>
      <c r="I787" s="802"/>
      <c r="J787" s="802"/>
      <c r="K787" s="803"/>
      <c r="L787" s="811"/>
      <c r="M787" s="811"/>
      <c r="N787" s="811"/>
      <c r="O787" s="811"/>
      <c r="P787" s="811"/>
      <c r="Q787" s="811"/>
      <c r="R787" s="811"/>
      <c r="S787" s="811"/>
      <c r="T787" s="811"/>
      <c r="U787" s="811"/>
      <c r="V787" s="812"/>
      <c r="W787" s="802"/>
      <c r="X787" s="789"/>
      <c r="Y787" s="790"/>
    </row>
    <row r="788" spans="1:25" s="171" customFormat="1" ht="22.5" customHeight="1" thickTop="1" thickBot="1" x14ac:dyDescent="0.3">
      <c r="A788" s="800"/>
      <c r="B788" s="801"/>
      <c r="C788" s="801"/>
      <c r="D788" s="801"/>
      <c r="E788" s="801"/>
      <c r="F788" s="801"/>
      <c r="G788" s="801"/>
      <c r="H788" s="801"/>
      <c r="I788" s="801"/>
      <c r="J788" s="801"/>
      <c r="K788" s="804"/>
      <c r="L788" s="811"/>
      <c r="M788" s="811"/>
      <c r="N788" s="811"/>
      <c r="O788" s="811"/>
      <c r="P788" s="811"/>
      <c r="Q788" s="811"/>
      <c r="R788" s="811"/>
      <c r="S788" s="811"/>
      <c r="T788" s="811"/>
      <c r="U788" s="811"/>
      <c r="V788" s="812"/>
      <c r="W788" s="802"/>
      <c r="X788" s="789"/>
      <c r="Y788" s="790"/>
    </row>
    <row r="789" spans="1:25" s="171" customFormat="1" ht="22.5" customHeight="1" thickTop="1" thickBot="1" x14ac:dyDescent="0.3">
      <c r="A789" s="800"/>
      <c r="B789" s="801"/>
      <c r="C789" s="801"/>
      <c r="D789" s="801"/>
      <c r="E789" s="801"/>
      <c r="F789" s="801"/>
      <c r="G789" s="801"/>
      <c r="H789" s="801"/>
      <c r="I789" s="801"/>
      <c r="J789" s="801"/>
      <c r="K789" s="804"/>
      <c r="L789" s="811"/>
      <c r="M789" s="811"/>
      <c r="N789" s="811"/>
      <c r="O789" s="811"/>
      <c r="P789" s="811"/>
      <c r="Q789" s="811"/>
      <c r="R789" s="811"/>
      <c r="S789" s="811"/>
      <c r="T789" s="811"/>
      <c r="U789" s="811"/>
      <c r="V789" s="812"/>
      <c r="W789" s="802"/>
      <c r="X789" s="789"/>
      <c r="Y789" s="790"/>
    </row>
    <row r="790" spans="1:25" s="171" customFormat="1" ht="22.5" customHeight="1" thickTop="1" thickBot="1" x14ac:dyDescent="0.3">
      <c r="A790" s="800"/>
      <c r="B790" s="801"/>
      <c r="C790" s="801"/>
      <c r="D790" s="801"/>
      <c r="E790" s="801"/>
      <c r="F790" s="801"/>
      <c r="G790" s="801"/>
      <c r="H790" s="801"/>
      <c r="I790" s="801"/>
      <c r="J790" s="801"/>
      <c r="K790" s="804"/>
      <c r="L790" s="811"/>
      <c r="M790" s="811"/>
      <c r="N790" s="811"/>
      <c r="O790" s="811"/>
      <c r="P790" s="811"/>
      <c r="Q790" s="811"/>
      <c r="R790" s="811"/>
      <c r="S790" s="811"/>
      <c r="T790" s="811"/>
      <c r="U790" s="811"/>
      <c r="V790" s="812"/>
      <c r="W790" s="802"/>
      <c r="X790" s="789"/>
      <c r="Y790" s="790"/>
    </row>
    <row r="791" spans="1:25" s="171" customFormat="1" ht="22.5" customHeight="1" thickTop="1" thickBot="1" x14ac:dyDescent="0.3">
      <c r="A791" s="800"/>
      <c r="B791" s="801"/>
      <c r="C791" s="801"/>
      <c r="D791" s="801"/>
      <c r="E791" s="801"/>
      <c r="F791" s="801"/>
      <c r="G791" s="801"/>
      <c r="H791" s="801"/>
      <c r="I791" s="801"/>
      <c r="J791" s="801"/>
      <c r="K791" s="804"/>
      <c r="L791" s="811"/>
      <c r="M791" s="811"/>
      <c r="N791" s="811"/>
      <c r="O791" s="811"/>
      <c r="P791" s="811"/>
      <c r="Q791" s="811"/>
      <c r="R791" s="811"/>
      <c r="S791" s="811"/>
      <c r="T791" s="811"/>
      <c r="U791" s="811"/>
      <c r="V791" s="812"/>
      <c r="W791" s="802"/>
      <c r="X791" s="789"/>
      <c r="Y791" s="790"/>
    </row>
    <row r="792" spans="1:25" s="171" customFormat="1" ht="22.5" customHeight="1" thickTop="1" thickBot="1" x14ac:dyDescent="0.3">
      <c r="A792" s="800"/>
      <c r="B792" s="801"/>
      <c r="C792" s="801"/>
      <c r="D792" s="801"/>
      <c r="E792" s="801"/>
      <c r="F792" s="801"/>
      <c r="G792" s="801"/>
      <c r="H792" s="801"/>
      <c r="I792" s="801"/>
      <c r="J792" s="801"/>
      <c r="K792" s="804"/>
      <c r="L792" s="811"/>
      <c r="M792" s="811"/>
      <c r="N792" s="811"/>
      <c r="O792" s="811"/>
      <c r="P792" s="811"/>
      <c r="Q792" s="811"/>
      <c r="R792" s="811"/>
      <c r="S792" s="811"/>
      <c r="T792" s="811"/>
      <c r="U792" s="811"/>
      <c r="V792" s="812"/>
      <c r="W792" s="802"/>
      <c r="X792" s="789"/>
      <c r="Y792" s="790"/>
    </row>
    <row r="793" spans="1:25" s="171" customFormat="1" ht="22.5" customHeight="1" thickTop="1" thickBot="1" x14ac:dyDescent="0.3">
      <c r="A793" s="800"/>
      <c r="B793" s="801"/>
      <c r="C793" s="801"/>
      <c r="D793" s="801"/>
      <c r="E793" s="801"/>
      <c r="F793" s="801"/>
      <c r="G793" s="801"/>
      <c r="H793" s="801"/>
      <c r="I793" s="801"/>
      <c r="J793" s="801"/>
      <c r="K793" s="804"/>
      <c r="L793" s="811"/>
      <c r="M793" s="811"/>
      <c r="N793" s="811"/>
      <c r="O793" s="811"/>
      <c r="P793" s="811"/>
      <c r="Q793" s="811"/>
      <c r="R793" s="811"/>
      <c r="S793" s="811"/>
      <c r="T793" s="811"/>
      <c r="U793" s="811"/>
      <c r="V793" s="812"/>
      <c r="W793" s="802"/>
      <c r="X793" s="789"/>
      <c r="Y793" s="790"/>
    </row>
    <row r="794" spans="1:25" s="171" customFormat="1" ht="22.5" customHeight="1" thickTop="1" thickBot="1" x14ac:dyDescent="0.3">
      <c r="A794" s="800"/>
      <c r="B794" s="801"/>
      <c r="C794" s="801"/>
      <c r="D794" s="801"/>
      <c r="E794" s="801"/>
      <c r="F794" s="801"/>
      <c r="G794" s="801"/>
      <c r="H794" s="801"/>
      <c r="I794" s="801"/>
      <c r="J794" s="801"/>
      <c r="K794" s="804"/>
      <c r="L794" s="811"/>
      <c r="M794" s="811"/>
      <c r="N794" s="811"/>
      <c r="O794" s="811"/>
      <c r="P794" s="811"/>
      <c r="Q794" s="811"/>
      <c r="R794" s="811"/>
      <c r="S794" s="811"/>
      <c r="T794" s="811"/>
      <c r="U794" s="811"/>
      <c r="V794" s="812"/>
      <c r="W794" s="802"/>
      <c r="X794" s="789"/>
      <c r="Y794" s="790"/>
    </row>
    <row r="795" spans="1:25" s="171" customFormat="1" ht="22.5" customHeight="1" thickTop="1" thickBot="1" x14ac:dyDescent="0.3">
      <c r="A795" s="800"/>
      <c r="B795" s="801"/>
      <c r="C795" s="801"/>
      <c r="D795" s="801"/>
      <c r="E795" s="801"/>
      <c r="F795" s="801"/>
      <c r="G795" s="801"/>
      <c r="H795" s="801"/>
      <c r="I795" s="801"/>
      <c r="J795" s="801"/>
      <c r="K795" s="804"/>
      <c r="L795" s="811"/>
      <c r="M795" s="811"/>
      <c r="N795" s="811"/>
      <c r="O795" s="811"/>
      <c r="P795" s="811"/>
      <c r="Q795" s="811"/>
      <c r="R795" s="811"/>
      <c r="S795" s="811"/>
      <c r="T795" s="811"/>
      <c r="U795" s="811"/>
      <c r="V795" s="812"/>
      <c r="W795" s="802"/>
      <c r="X795" s="789"/>
      <c r="Y795" s="790"/>
    </row>
    <row r="796" spans="1:25" s="171" customFormat="1" ht="22.5" customHeight="1" thickTop="1" thickBot="1" x14ac:dyDescent="0.3">
      <c r="A796" s="800"/>
      <c r="B796" s="801"/>
      <c r="C796" s="801"/>
      <c r="D796" s="801"/>
      <c r="E796" s="801"/>
      <c r="F796" s="801"/>
      <c r="G796" s="801"/>
      <c r="H796" s="801"/>
      <c r="I796" s="801"/>
      <c r="J796" s="801"/>
      <c r="K796" s="804"/>
      <c r="L796" s="811"/>
      <c r="M796" s="811"/>
      <c r="N796" s="811"/>
      <c r="O796" s="811"/>
      <c r="P796" s="811"/>
      <c r="Q796" s="811"/>
      <c r="R796" s="811"/>
      <c r="S796" s="811"/>
      <c r="T796" s="811"/>
      <c r="U796" s="811"/>
      <c r="V796" s="812"/>
      <c r="W796" s="802"/>
      <c r="X796" s="789"/>
      <c r="Y796" s="790"/>
    </row>
    <row r="797" spans="1:25" s="171" customFormat="1" ht="22.5" customHeight="1" thickTop="1" thickBot="1" x14ac:dyDescent="0.3">
      <c r="A797" s="800"/>
      <c r="B797" s="801"/>
      <c r="C797" s="801"/>
      <c r="D797" s="801"/>
      <c r="E797" s="801"/>
      <c r="F797" s="801"/>
      <c r="G797" s="801"/>
      <c r="H797" s="801"/>
      <c r="I797" s="801"/>
      <c r="J797" s="801"/>
      <c r="K797" s="804"/>
      <c r="L797" s="811"/>
      <c r="M797" s="811"/>
      <c r="N797" s="811"/>
      <c r="O797" s="811"/>
      <c r="P797" s="811"/>
      <c r="Q797" s="811"/>
      <c r="R797" s="811"/>
      <c r="S797" s="811"/>
      <c r="T797" s="811"/>
      <c r="U797" s="811"/>
      <c r="V797" s="812"/>
      <c r="W797" s="802"/>
      <c r="X797" s="789"/>
      <c r="Y797" s="790"/>
    </row>
    <row r="798" spans="1:25" s="171" customFormat="1" ht="22.5" customHeight="1" thickTop="1" thickBot="1" x14ac:dyDescent="0.3">
      <c r="A798" s="800"/>
      <c r="B798" s="801"/>
      <c r="C798" s="801"/>
      <c r="D798" s="801"/>
      <c r="E798" s="801"/>
      <c r="F798" s="801"/>
      <c r="G798" s="801"/>
      <c r="H798" s="801"/>
      <c r="I798" s="801"/>
      <c r="J798" s="801"/>
      <c r="K798" s="804"/>
      <c r="L798" s="811"/>
      <c r="M798" s="811"/>
      <c r="N798" s="811"/>
      <c r="O798" s="811"/>
      <c r="P798" s="811"/>
      <c r="Q798" s="811"/>
      <c r="R798" s="811"/>
      <c r="S798" s="811"/>
      <c r="T798" s="811"/>
      <c r="U798" s="811"/>
      <c r="V798" s="812"/>
      <c r="W798" s="802"/>
      <c r="X798" s="789"/>
      <c r="Y798" s="790"/>
    </row>
    <row r="799" spans="1:25" s="171" customFormat="1" ht="22.5" customHeight="1" thickTop="1" thickBot="1" x14ac:dyDescent="0.3">
      <c r="A799" s="800"/>
      <c r="B799" s="801"/>
      <c r="C799" s="801"/>
      <c r="D799" s="801"/>
      <c r="E799" s="801"/>
      <c r="F799" s="801"/>
      <c r="G799" s="801"/>
      <c r="H799" s="802"/>
      <c r="I799" s="802"/>
      <c r="J799" s="802"/>
      <c r="K799" s="803"/>
      <c r="L799" s="811"/>
      <c r="M799" s="811"/>
      <c r="N799" s="811"/>
      <c r="O799" s="811"/>
      <c r="P799" s="811"/>
      <c r="Q799" s="811"/>
      <c r="R799" s="811"/>
      <c r="S799" s="811"/>
      <c r="T799" s="811"/>
      <c r="U799" s="811"/>
      <c r="V799" s="812"/>
      <c r="W799" s="802"/>
      <c r="X799" s="789"/>
      <c r="Y799" s="790"/>
    </row>
    <row r="800" spans="1:25" s="171" customFormat="1" ht="22.5" customHeight="1" thickTop="1" thickBot="1" x14ac:dyDescent="0.3">
      <c r="A800" s="800"/>
      <c r="B800" s="801"/>
      <c r="C800" s="801"/>
      <c r="D800" s="801"/>
      <c r="E800" s="801"/>
      <c r="F800" s="801"/>
      <c r="G800" s="801"/>
      <c r="H800" s="801"/>
      <c r="I800" s="801"/>
      <c r="J800" s="801"/>
      <c r="K800" s="804"/>
      <c r="L800" s="811"/>
      <c r="M800" s="811"/>
      <c r="N800" s="811"/>
      <c r="O800" s="811"/>
      <c r="P800" s="811"/>
      <c r="Q800" s="811"/>
      <c r="R800" s="811"/>
      <c r="S800" s="811"/>
      <c r="T800" s="811"/>
      <c r="U800" s="811"/>
      <c r="V800" s="812"/>
      <c r="W800" s="802"/>
      <c r="X800" s="789"/>
      <c r="Y800" s="790"/>
    </row>
    <row r="801" spans="1:25" s="171" customFormat="1" ht="22.5" customHeight="1" thickTop="1" thickBot="1" x14ac:dyDescent="0.3">
      <c r="A801" s="800"/>
      <c r="B801" s="801"/>
      <c r="C801" s="801"/>
      <c r="D801" s="801"/>
      <c r="E801" s="801"/>
      <c r="F801" s="801"/>
      <c r="G801" s="801"/>
      <c r="H801" s="801"/>
      <c r="I801" s="801"/>
      <c r="J801" s="801"/>
      <c r="K801" s="804"/>
      <c r="L801" s="811"/>
      <c r="M801" s="811"/>
      <c r="N801" s="811"/>
      <c r="O801" s="811"/>
      <c r="P801" s="811"/>
      <c r="Q801" s="811"/>
      <c r="R801" s="811"/>
      <c r="S801" s="811"/>
      <c r="T801" s="811"/>
      <c r="U801" s="811"/>
      <c r="V801" s="812"/>
      <c r="W801" s="802"/>
      <c r="X801" s="789"/>
      <c r="Y801" s="790"/>
    </row>
    <row r="802" spans="1:25" s="171" customFormat="1" ht="22.5" customHeight="1" thickTop="1" thickBot="1" x14ac:dyDescent="0.3">
      <c r="A802" s="800"/>
      <c r="B802" s="801"/>
      <c r="C802" s="801"/>
      <c r="D802" s="801"/>
      <c r="E802" s="801"/>
      <c r="F802" s="801"/>
      <c r="G802" s="801"/>
      <c r="H802" s="801"/>
      <c r="I802" s="801"/>
      <c r="J802" s="801"/>
      <c r="K802" s="804"/>
      <c r="L802" s="811"/>
      <c r="M802" s="811"/>
      <c r="N802" s="811"/>
      <c r="O802" s="811"/>
      <c r="P802" s="811"/>
      <c r="Q802" s="811"/>
      <c r="R802" s="811"/>
      <c r="S802" s="811"/>
      <c r="T802" s="811"/>
      <c r="U802" s="811"/>
      <c r="V802" s="812"/>
      <c r="W802" s="802"/>
      <c r="X802" s="789"/>
      <c r="Y802" s="790"/>
    </row>
    <row r="803" spans="1:25" s="171" customFormat="1" ht="22.5" customHeight="1" thickTop="1" thickBot="1" x14ac:dyDescent="0.3">
      <c r="A803" s="800"/>
      <c r="B803" s="801"/>
      <c r="C803" s="801"/>
      <c r="D803" s="801"/>
      <c r="E803" s="801"/>
      <c r="F803" s="801"/>
      <c r="G803" s="801"/>
      <c r="H803" s="801"/>
      <c r="I803" s="801"/>
      <c r="J803" s="801"/>
      <c r="K803" s="804"/>
      <c r="L803" s="811"/>
      <c r="M803" s="811"/>
      <c r="N803" s="811"/>
      <c r="O803" s="811"/>
      <c r="P803" s="811"/>
      <c r="Q803" s="811"/>
      <c r="R803" s="811"/>
      <c r="S803" s="811"/>
      <c r="T803" s="811"/>
      <c r="U803" s="811"/>
      <c r="V803" s="812"/>
      <c r="W803" s="802"/>
      <c r="X803" s="789"/>
      <c r="Y803" s="790"/>
    </row>
    <row r="804" spans="1:25" s="171" customFormat="1" ht="22.5" customHeight="1" thickTop="1" thickBot="1" x14ac:dyDescent="0.3">
      <c r="A804" s="800"/>
      <c r="B804" s="801"/>
      <c r="C804" s="801"/>
      <c r="D804" s="801"/>
      <c r="E804" s="801"/>
      <c r="F804" s="801"/>
      <c r="G804" s="801"/>
      <c r="H804" s="801"/>
      <c r="I804" s="801"/>
      <c r="J804" s="801"/>
      <c r="K804" s="804"/>
      <c r="L804" s="811"/>
      <c r="M804" s="811"/>
      <c r="N804" s="811"/>
      <c r="O804" s="811"/>
      <c r="P804" s="811"/>
      <c r="Q804" s="811"/>
      <c r="R804" s="811"/>
      <c r="S804" s="811"/>
      <c r="T804" s="811"/>
      <c r="U804" s="811"/>
      <c r="V804" s="812"/>
      <c r="W804" s="802"/>
      <c r="X804" s="789"/>
      <c r="Y804" s="790"/>
    </row>
    <row r="805" spans="1:25" s="171" customFormat="1" ht="22.5" customHeight="1" thickTop="1" thickBot="1" x14ac:dyDescent="0.3">
      <c r="A805" s="800"/>
      <c r="B805" s="801"/>
      <c r="C805" s="801"/>
      <c r="D805" s="801"/>
      <c r="E805" s="801"/>
      <c r="F805" s="801"/>
      <c r="G805" s="801"/>
      <c r="H805" s="801"/>
      <c r="I805" s="801"/>
      <c r="J805" s="801"/>
      <c r="K805" s="804"/>
      <c r="L805" s="811"/>
      <c r="M805" s="811"/>
      <c r="N805" s="811"/>
      <c r="O805" s="811"/>
      <c r="P805" s="811"/>
      <c r="Q805" s="811"/>
      <c r="R805" s="811"/>
      <c r="S805" s="811"/>
      <c r="T805" s="811"/>
      <c r="U805" s="811"/>
      <c r="V805" s="812"/>
      <c r="W805" s="802"/>
      <c r="X805" s="789"/>
      <c r="Y805" s="790"/>
    </row>
    <row r="806" spans="1:25" s="171" customFormat="1" ht="22.5" customHeight="1" thickTop="1" thickBot="1" x14ac:dyDescent="0.3">
      <c r="A806" s="800"/>
      <c r="B806" s="801"/>
      <c r="C806" s="801"/>
      <c r="D806" s="801"/>
      <c r="E806" s="801"/>
      <c r="F806" s="801"/>
      <c r="G806" s="801"/>
      <c r="H806" s="801"/>
      <c r="I806" s="801"/>
      <c r="J806" s="801"/>
      <c r="K806" s="804"/>
      <c r="L806" s="811"/>
      <c r="M806" s="811"/>
      <c r="N806" s="811"/>
      <c r="O806" s="811"/>
      <c r="P806" s="811"/>
      <c r="Q806" s="811"/>
      <c r="R806" s="811"/>
      <c r="S806" s="811"/>
      <c r="T806" s="811"/>
      <c r="U806" s="811"/>
      <c r="V806" s="812"/>
      <c r="W806" s="802"/>
      <c r="X806" s="789"/>
      <c r="Y806" s="790"/>
    </row>
    <row r="807" spans="1:25" s="171" customFormat="1" ht="22.5" customHeight="1" thickTop="1" thickBot="1" x14ac:dyDescent="0.3">
      <c r="A807" s="800"/>
      <c r="B807" s="801"/>
      <c r="C807" s="801"/>
      <c r="D807" s="801"/>
      <c r="E807" s="801"/>
      <c r="F807" s="801"/>
      <c r="G807" s="801"/>
      <c r="H807" s="801"/>
      <c r="I807" s="801"/>
      <c r="J807" s="801"/>
      <c r="K807" s="804"/>
      <c r="L807" s="811"/>
      <c r="M807" s="811"/>
      <c r="N807" s="811"/>
      <c r="O807" s="811"/>
      <c r="P807" s="811"/>
      <c r="Q807" s="811"/>
      <c r="R807" s="811"/>
      <c r="S807" s="811"/>
      <c r="T807" s="811"/>
      <c r="U807" s="811"/>
      <c r="V807" s="812"/>
      <c r="W807" s="802"/>
      <c r="X807" s="789"/>
      <c r="Y807" s="790"/>
    </row>
    <row r="808" spans="1:25" s="171" customFormat="1" ht="22.5" customHeight="1" thickTop="1" thickBot="1" x14ac:dyDescent="0.3">
      <c r="A808" s="800"/>
      <c r="B808" s="801"/>
      <c r="C808" s="801"/>
      <c r="D808" s="801"/>
      <c r="E808" s="801"/>
      <c r="F808" s="801"/>
      <c r="G808" s="801"/>
      <c r="H808" s="801"/>
      <c r="I808" s="801"/>
      <c r="J808" s="801"/>
      <c r="K808" s="804"/>
      <c r="L808" s="811"/>
      <c r="M808" s="811"/>
      <c r="N808" s="811"/>
      <c r="O808" s="811"/>
      <c r="P808" s="811"/>
      <c r="Q808" s="811"/>
      <c r="R808" s="811"/>
      <c r="S808" s="811"/>
      <c r="T808" s="811"/>
      <c r="U808" s="811"/>
      <c r="V808" s="812"/>
      <c r="W808" s="802"/>
      <c r="X808" s="789"/>
      <c r="Y808" s="790"/>
    </row>
    <row r="809" spans="1:25" s="171" customFormat="1" ht="22.5" customHeight="1" thickTop="1" thickBot="1" x14ac:dyDescent="0.3">
      <c r="A809" s="800"/>
      <c r="B809" s="801"/>
      <c r="C809" s="801"/>
      <c r="D809" s="801"/>
      <c r="E809" s="801"/>
      <c r="F809" s="801"/>
      <c r="G809" s="801"/>
      <c r="H809" s="801"/>
      <c r="I809" s="801"/>
      <c r="J809" s="801"/>
      <c r="K809" s="804"/>
      <c r="L809" s="811"/>
      <c r="M809" s="811"/>
      <c r="N809" s="811"/>
      <c r="O809" s="811"/>
      <c r="P809" s="811"/>
      <c r="Q809" s="811"/>
      <c r="R809" s="811"/>
      <c r="S809" s="811"/>
      <c r="T809" s="811"/>
      <c r="U809" s="811"/>
      <c r="V809" s="812"/>
      <c r="W809" s="802"/>
      <c r="X809" s="789"/>
      <c r="Y809" s="790"/>
    </row>
    <row r="810" spans="1:25" s="171" customFormat="1" ht="22.5" customHeight="1" thickTop="1" thickBot="1" x14ac:dyDescent="0.3">
      <c r="A810" s="800"/>
      <c r="B810" s="801"/>
      <c r="C810" s="801"/>
      <c r="D810" s="801"/>
      <c r="E810" s="801"/>
      <c r="F810" s="801"/>
      <c r="G810" s="801"/>
      <c r="H810" s="801"/>
      <c r="I810" s="801"/>
      <c r="J810" s="801"/>
      <c r="K810" s="804"/>
      <c r="L810" s="811"/>
      <c r="M810" s="811"/>
      <c r="N810" s="811"/>
      <c r="O810" s="811"/>
      <c r="P810" s="811"/>
      <c r="Q810" s="811"/>
      <c r="R810" s="811"/>
      <c r="S810" s="811"/>
      <c r="T810" s="811"/>
      <c r="U810" s="811"/>
      <c r="V810" s="812"/>
      <c r="W810" s="802"/>
      <c r="X810" s="789"/>
      <c r="Y810" s="790"/>
    </row>
    <row r="811" spans="1:25" s="171" customFormat="1" ht="22.5" customHeight="1" thickTop="1" thickBot="1" x14ac:dyDescent="0.3">
      <c r="A811" s="800"/>
      <c r="B811" s="801"/>
      <c r="C811" s="801"/>
      <c r="D811" s="801"/>
      <c r="E811" s="801"/>
      <c r="F811" s="801"/>
      <c r="G811" s="801"/>
      <c r="H811" s="802"/>
      <c r="I811" s="802"/>
      <c r="J811" s="802"/>
      <c r="K811" s="803"/>
      <c r="L811" s="811"/>
      <c r="M811" s="811"/>
      <c r="N811" s="811"/>
      <c r="O811" s="811"/>
      <c r="P811" s="811"/>
      <c r="Q811" s="811"/>
      <c r="R811" s="811"/>
      <c r="S811" s="811"/>
      <c r="T811" s="811"/>
      <c r="U811" s="811"/>
      <c r="V811" s="812"/>
      <c r="W811" s="802"/>
      <c r="X811" s="789"/>
      <c r="Y811" s="790"/>
    </row>
    <row r="812" spans="1:25" s="171" customFormat="1" ht="22.5" customHeight="1" thickTop="1" thickBot="1" x14ac:dyDescent="0.3">
      <c r="A812" s="800"/>
      <c r="B812" s="801"/>
      <c r="C812" s="801"/>
      <c r="D812" s="801"/>
      <c r="E812" s="801"/>
      <c r="F812" s="801"/>
      <c r="G812" s="801"/>
      <c r="H812" s="802"/>
      <c r="I812" s="802"/>
      <c r="J812" s="802"/>
      <c r="K812" s="803"/>
      <c r="L812" s="811"/>
      <c r="M812" s="811"/>
      <c r="N812" s="811"/>
      <c r="O812" s="811"/>
      <c r="P812" s="811"/>
      <c r="Q812" s="811"/>
      <c r="R812" s="811"/>
      <c r="S812" s="811"/>
      <c r="T812" s="811"/>
      <c r="U812" s="811"/>
      <c r="V812" s="812"/>
      <c r="W812" s="802"/>
      <c r="X812" s="789"/>
      <c r="Y812" s="790"/>
    </row>
    <row r="813" spans="1:25" s="171" customFormat="1" ht="22.5" customHeight="1" thickTop="1" thickBot="1" x14ac:dyDescent="0.3">
      <c r="A813" s="800"/>
      <c r="B813" s="801"/>
      <c r="C813" s="801"/>
      <c r="D813" s="801"/>
      <c r="E813" s="801"/>
      <c r="F813" s="801"/>
      <c r="G813" s="801"/>
      <c r="H813" s="802"/>
      <c r="I813" s="802"/>
      <c r="J813" s="802"/>
      <c r="K813" s="803"/>
      <c r="L813" s="811"/>
      <c r="M813" s="811"/>
      <c r="N813" s="811"/>
      <c r="O813" s="811"/>
      <c r="P813" s="811"/>
      <c r="Q813" s="811"/>
      <c r="R813" s="811"/>
      <c r="S813" s="811"/>
      <c r="T813" s="811"/>
      <c r="U813" s="811"/>
      <c r="V813" s="812"/>
      <c r="W813" s="841"/>
      <c r="X813" s="789"/>
      <c r="Y813" s="790"/>
    </row>
    <row r="814" spans="1:25" s="171" customFormat="1" ht="22.5" customHeight="1" thickTop="1" thickBot="1" x14ac:dyDescent="0.3">
      <c r="A814" s="800"/>
      <c r="B814" s="801"/>
      <c r="C814" s="801"/>
      <c r="D814" s="801"/>
      <c r="E814" s="801"/>
      <c r="F814" s="801"/>
      <c r="G814" s="801"/>
      <c r="H814" s="801"/>
      <c r="I814" s="801"/>
      <c r="J814" s="801"/>
      <c r="K814" s="804"/>
      <c r="L814" s="811"/>
      <c r="M814" s="811"/>
      <c r="N814" s="811"/>
      <c r="O814" s="811"/>
      <c r="P814" s="811"/>
      <c r="Q814" s="811"/>
      <c r="R814" s="811"/>
      <c r="S814" s="811"/>
      <c r="T814" s="811"/>
      <c r="U814" s="811"/>
      <c r="V814" s="812"/>
      <c r="W814" s="841"/>
      <c r="X814" s="789"/>
      <c r="Y814" s="790"/>
    </row>
    <row r="815" spans="1:25" s="171" customFormat="1" ht="22.5" customHeight="1" thickTop="1" thickBot="1" x14ac:dyDescent="0.3">
      <c r="A815" s="800"/>
      <c r="B815" s="801"/>
      <c r="C815" s="801"/>
      <c r="D815" s="801"/>
      <c r="E815" s="801"/>
      <c r="F815" s="801"/>
      <c r="G815" s="801"/>
      <c r="H815" s="801"/>
      <c r="I815" s="801"/>
      <c r="J815" s="801"/>
      <c r="K815" s="804"/>
      <c r="L815" s="811"/>
      <c r="M815" s="811"/>
      <c r="N815" s="811"/>
      <c r="O815" s="811"/>
      <c r="P815" s="811"/>
      <c r="Q815" s="811"/>
      <c r="R815" s="811"/>
      <c r="S815" s="811"/>
      <c r="T815" s="811"/>
      <c r="U815" s="811"/>
      <c r="V815" s="812"/>
      <c r="W815" s="841"/>
      <c r="X815" s="789"/>
      <c r="Y815" s="790"/>
    </row>
    <row r="816" spans="1:25" s="171" customFormat="1" ht="22.5" customHeight="1" thickTop="1" thickBot="1" x14ac:dyDescent="0.3">
      <c r="A816" s="800"/>
      <c r="B816" s="801"/>
      <c r="C816" s="801"/>
      <c r="D816" s="801"/>
      <c r="E816" s="801"/>
      <c r="F816" s="801"/>
      <c r="G816" s="801"/>
      <c r="H816" s="801"/>
      <c r="I816" s="801"/>
      <c r="J816" s="801"/>
      <c r="K816" s="804"/>
      <c r="L816" s="811"/>
      <c r="M816" s="811"/>
      <c r="N816" s="811"/>
      <c r="O816" s="811"/>
      <c r="P816" s="811"/>
      <c r="Q816" s="811"/>
      <c r="R816" s="811"/>
      <c r="S816" s="811"/>
      <c r="T816" s="811"/>
      <c r="U816" s="811"/>
      <c r="V816" s="812"/>
      <c r="W816" s="841"/>
      <c r="X816" s="789"/>
      <c r="Y816" s="790"/>
    </row>
    <row r="817" spans="1:25" s="171" customFormat="1" ht="22.5" customHeight="1" thickTop="1" thickBot="1" x14ac:dyDescent="0.3">
      <c r="A817" s="800"/>
      <c r="B817" s="801"/>
      <c r="C817" s="801"/>
      <c r="D817" s="801"/>
      <c r="E817" s="801"/>
      <c r="F817" s="801"/>
      <c r="G817" s="801"/>
      <c r="H817" s="801"/>
      <c r="I817" s="801"/>
      <c r="J817" s="801"/>
      <c r="K817" s="804"/>
      <c r="L817" s="811"/>
      <c r="M817" s="811"/>
      <c r="N817" s="811"/>
      <c r="O817" s="811"/>
      <c r="P817" s="811"/>
      <c r="Q817" s="811"/>
      <c r="R817" s="811"/>
      <c r="S817" s="811"/>
      <c r="T817" s="811"/>
      <c r="U817" s="811"/>
      <c r="V817" s="812"/>
      <c r="W817" s="841"/>
      <c r="X817" s="789"/>
      <c r="Y817" s="790"/>
    </row>
    <row r="818" spans="1:25" s="171" customFormat="1" ht="22.5" customHeight="1" thickTop="1" thickBot="1" x14ac:dyDescent="0.3">
      <c r="A818" s="800"/>
      <c r="B818" s="801"/>
      <c r="C818" s="801"/>
      <c r="D818" s="801"/>
      <c r="E818" s="801"/>
      <c r="F818" s="801"/>
      <c r="G818" s="801"/>
      <c r="H818" s="801"/>
      <c r="I818" s="801"/>
      <c r="J818" s="801"/>
      <c r="K818" s="804"/>
      <c r="L818" s="811"/>
      <c r="M818" s="811"/>
      <c r="N818" s="811"/>
      <c r="O818" s="811"/>
      <c r="P818" s="811"/>
      <c r="Q818" s="811"/>
      <c r="R818" s="811"/>
      <c r="S818" s="811"/>
      <c r="T818" s="811"/>
      <c r="U818" s="811"/>
      <c r="V818" s="812"/>
      <c r="W818" s="841"/>
      <c r="X818" s="789"/>
      <c r="Y818" s="790"/>
    </row>
    <row r="819" spans="1:25" s="171" customFormat="1" ht="22.5" customHeight="1" thickTop="1" thickBot="1" x14ac:dyDescent="0.3">
      <c r="A819" s="800"/>
      <c r="B819" s="801"/>
      <c r="C819" s="801"/>
      <c r="D819" s="801"/>
      <c r="E819" s="801"/>
      <c r="F819" s="801"/>
      <c r="G819" s="801"/>
      <c r="H819" s="801"/>
      <c r="I819" s="801"/>
      <c r="J819" s="801"/>
      <c r="K819" s="804"/>
      <c r="L819" s="811"/>
      <c r="M819" s="811"/>
      <c r="N819" s="811"/>
      <c r="O819" s="811"/>
      <c r="P819" s="811"/>
      <c r="Q819" s="811"/>
      <c r="R819" s="811"/>
      <c r="S819" s="811"/>
      <c r="T819" s="811"/>
      <c r="U819" s="811"/>
      <c r="V819" s="812"/>
      <c r="W819" s="841"/>
      <c r="X819" s="789"/>
      <c r="Y819" s="790"/>
    </row>
    <row r="820" spans="1:25" s="171" customFormat="1" ht="22.5" customHeight="1" thickTop="1" thickBot="1" x14ac:dyDescent="0.3">
      <c r="A820" s="800"/>
      <c r="B820" s="801"/>
      <c r="C820" s="801"/>
      <c r="D820" s="801"/>
      <c r="E820" s="801"/>
      <c r="F820" s="801"/>
      <c r="G820" s="801"/>
      <c r="H820" s="801"/>
      <c r="I820" s="801"/>
      <c r="J820" s="801"/>
      <c r="K820" s="804"/>
      <c r="L820" s="811"/>
      <c r="M820" s="811"/>
      <c r="N820" s="811"/>
      <c r="O820" s="811"/>
      <c r="P820" s="811"/>
      <c r="Q820" s="811"/>
      <c r="R820" s="811"/>
      <c r="S820" s="811"/>
      <c r="T820" s="811"/>
      <c r="U820" s="811"/>
      <c r="V820" s="812"/>
      <c r="W820" s="841"/>
      <c r="X820" s="789"/>
      <c r="Y820" s="790"/>
    </row>
    <row r="821" spans="1:25" s="171" customFormat="1" ht="22.5" customHeight="1" thickTop="1" thickBot="1" x14ac:dyDescent="0.3">
      <c r="A821" s="800"/>
      <c r="B821" s="801"/>
      <c r="C821" s="801"/>
      <c r="D821" s="801"/>
      <c r="E821" s="801"/>
      <c r="F821" s="801"/>
      <c r="G821" s="801"/>
      <c r="H821" s="801"/>
      <c r="I821" s="801"/>
      <c r="J821" s="801"/>
      <c r="K821" s="804"/>
      <c r="L821" s="811"/>
      <c r="M821" s="811"/>
      <c r="N821" s="811"/>
      <c r="O821" s="811"/>
      <c r="P821" s="811"/>
      <c r="Q821" s="811"/>
      <c r="R821" s="811"/>
      <c r="S821" s="811"/>
      <c r="T821" s="811"/>
      <c r="U821" s="811"/>
      <c r="V821" s="812"/>
      <c r="W821" s="841"/>
      <c r="X821" s="789"/>
      <c r="Y821" s="790"/>
    </row>
    <row r="822" spans="1:25" s="171" customFormat="1" ht="22.5" customHeight="1" thickTop="1" thickBot="1" x14ac:dyDescent="0.3">
      <c r="A822" s="800"/>
      <c r="B822" s="801"/>
      <c r="C822" s="801"/>
      <c r="D822" s="801"/>
      <c r="E822" s="801"/>
      <c r="F822" s="801"/>
      <c r="G822" s="801"/>
      <c r="H822" s="801"/>
      <c r="I822" s="801"/>
      <c r="J822" s="801"/>
      <c r="K822" s="804"/>
      <c r="L822" s="811"/>
      <c r="M822" s="811"/>
      <c r="N822" s="811"/>
      <c r="O822" s="811"/>
      <c r="P822" s="811"/>
      <c r="Q822" s="811"/>
      <c r="R822" s="811"/>
      <c r="S822" s="811"/>
      <c r="T822" s="811"/>
      <c r="U822" s="811"/>
      <c r="V822" s="812"/>
      <c r="W822" s="841"/>
      <c r="X822" s="789"/>
      <c r="Y822" s="790"/>
    </row>
    <row r="823" spans="1:25" s="171" customFormat="1" ht="22.5" customHeight="1" thickTop="1" thickBot="1" x14ac:dyDescent="0.3">
      <c r="A823" s="800"/>
      <c r="B823" s="801"/>
      <c r="C823" s="801"/>
      <c r="D823" s="801"/>
      <c r="E823" s="801"/>
      <c r="F823" s="801"/>
      <c r="G823" s="801"/>
      <c r="H823" s="801"/>
      <c r="I823" s="801"/>
      <c r="J823" s="801"/>
      <c r="K823" s="804"/>
      <c r="L823" s="811"/>
      <c r="M823" s="811"/>
      <c r="N823" s="811"/>
      <c r="O823" s="811"/>
      <c r="P823" s="811"/>
      <c r="Q823" s="811"/>
      <c r="R823" s="811"/>
      <c r="S823" s="811"/>
      <c r="T823" s="811"/>
      <c r="U823" s="811"/>
      <c r="V823" s="812"/>
      <c r="W823" s="841"/>
      <c r="X823" s="789"/>
      <c r="Y823" s="790"/>
    </row>
    <row r="824" spans="1:25" s="171" customFormat="1" ht="22.5" customHeight="1" thickTop="1" thickBot="1" x14ac:dyDescent="0.3">
      <c r="A824" s="800"/>
      <c r="B824" s="801"/>
      <c r="C824" s="801"/>
      <c r="D824" s="801"/>
      <c r="E824" s="801"/>
      <c r="F824" s="801"/>
      <c r="G824" s="801"/>
      <c r="H824" s="801"/>
      <c r="I824" s="801"/>
      <c r="J824" s="801"/>
      <c r="K824" s="804"/>
      <c r="L824" s="811"/>
      <c r="M824" s="811"/>
      <c r="N824" s="811"/>
      <c r="O824" s="811"/>
      <c r="P824" s="811"/>
      <c r="Q824" s="811"/>
      <c r="R824" s="811"/>
      <c r="S824" s="811"/>
      <c r="T824" s="811"/>
      <c r="U824" s="811"/>
      <c r="V824" s="812"/>
      <c r="W824" s="841"/>
      <c r="X824" s="789"/>
      <c r="Y824" s="790"/>
    </row>
    <row r="825" spans="1:25" s="171" customFormat="1" ht="22.5" customHeight="1" thickTop="1" thickBot="1" x14ac:dyDescent="0.3">
      <c r="A825" s="800"/>
      <c r="B825" s="801"/>
      <c r="C825" s="801"/>
      <c r="D825" s="801"/>
      <c r="E825" s="801"/>
      <c r="F825" s="801"/>
      <c r="G825" s="801"/>
      <c r="H825" s="802"/>
      <c r="I825" s="802"/>
      <c r="J825" s="802"/>
      <c r="K825" s="803"/>
      <c r="L825" s="811"/>
      <c r="M825" s="811"/>
      <c r="N825" s="811"/>
      <c r="O825" s="811"/>
      <c r="P825" s="811"/>
      <c r="Q825" s="811"/>
      <c r="R825" s="811"/>
      <c r="S825" s="811"/>
      <c r="T825" s="811"/>
      <c r="U825" s="811"/>
      <c r="V825" s="812"/>
      <c r="W825" s="802"/>
      <c r="X825" s="789"/>
      <c r="Y825" s="790"/>
    </row>
    <row r="826" spans="1:25" ht="22.5" customHeight="1" thickTop="1" thickBot="1" x14ac:dyDescent="0.3">
      <c r="A826" s="800"/>
      <c r="B826" s="801"/>
      <c r="C826" s="801"/>
      <c r="D826" s="801"/>
      <c r="E826" s="801"/>
      <c r="F826" s="801"/>
      <c r="G826" s="801"/>
      <c r="H826" s="801"/>
      <c r="I826" s="801"/>
      <c r="J826" s="801"/>
      <c r="K826" s="804"/>
      <c r="L826" s="810"/>
      <c r="M826" s="810"/>
      <c r="N826" s="810"/>
      <c r="O826" s="810"/>
      <c r="P826" s="810"/>
      <c r="Q826" s="810"/>
      <c r="R826" s="810"/>
      <c r="S826" s="810"/>
      <c r="T826" s="810"/>
      <c r="U826" s="810"/>
      <c r="V826" s="813"/>
      <c r="W826" s="801"/>
      <c r="X826" s="789"/>
      <c r="Y826" s="790"/>
    </row>
    <row r="827" spans="1:25" ht="22.5" customHeight="1" thickTop="1" thickBot="1" x14ac:dyDescent="0.3">
      <c r="A827" s="800"/>
      <c r="B827" s="801"/>
      <c r="C827" s="801"/>
      <c r="D827" s="801"/>
      <c r="E827" s="801"/>
      <c r="F827" s="801"/>
      <c r="G827" s="801"/>
      <c r="H827" s="801"/>
      <c r="I827" s="801"/>
      <c r="J827" s="801"/>
      <c r="K827" s="804"/>
      <c r="L827" s="810"/>
      <c r="M827" s="810"/>
      <c r="N827" s="810"/>
      <c r="O827" s="810"/>
      <c r="P827" s="810"/>
      <c r="Q827" s="810"/>
      <c r="R827" s="810"/>
      <c r="S827" s="810"/>
      <c r="T827" s="810"/>
      <c r="U827" s="810"/>
      <c r="V827" s="813"/>
      <c r="W827" s="801"/>
      <c r="X827" s="789"/>
      <c r="Y827" s="790"/>
    </row>
    <row r="828" spans="1:25" ht="22.5" customHeight="1" thickTop="1" thickBot="1" x14ac:dyDescent="0.3">
      <c r="A828" s="800"/>
      <c r="B828" s="801"/>
      <c r="C828" s="801"/>
      <c r="D828" s="801"/>
      <c r="E828" s="801"/>
      <c r="F828" s="801"/>
      <c r="G828" s="801"/>
      <c r="H828" s="801"/>
      <c r="I828" s="801"/>
      <c r="J828" s="801"/>
      <c r="K828" s="804"/>
      <c r="L828" s="810"/>
      <c r="M828" s="810"/>
      <c r="N828" s="810"/>
      <c r="O828" s="810"/>
      <c r="P828" s="810"/>
      <c r="Q828" s="810"/>
      <c r="R828" s="810"/>
      <c r="S828" s="810"/>
      <c r="T828" s="810"/>
      <c r="U828" s="810"/>
      <c r="V828" s="813"/>
      <c r="W828" s="801"/>
      <c r="X828" s="789"/>
      <c r="Y828" s="790"/>
    </row>
    <row r="829" spans="1:25" ht="22.5" customHeight="1" thickTop="1" thickBot="1" x14ac:dyDescent="0.3">
      <c r="A829" s="800"/>
      <c r="B829" s="801"/>
      <c r="C829" s="801"/>
      <c r="D829" s="801"/>
      <c r="E829" s="801"/>
      <c r="F829" s="801"/>
      <c r="G829" s="801"/>
      <c r="H829" s="801"/>
      <c r="I829" s="801"/>
      <c r="J829" s="801"/>
      <c r="K829" s="804"/>
      <c r="L829" s="810"/>
      <c r="M829" s="810"/>
      <c r="N829" s="810"/>
      <c r="O829" s="810"/>
      <c r="P829" s="810"/>
      <c r="Q829" s="810"/>
      <c r="R829" s="810"/>
      <c r="S829" s="810"/>
      <c r="T829" s="810"/>
      <c r="U829" s="810"/>
      <c r="V829" s="813"/>
      <c r="W829" s="801"/>
      <c r="X829" s="789"/>
      <c r="Y829" s="790"/>
    </row>
    <row r="830" spans="1:25" ht="22.5" customHeight="1" thickTop="1" thickBot="1" x14ac:dyDescent="0.3">
      <c r="A830" s="800"/>
      <c r="B830" s="801"/>
      <c r="C830" s="801"/>
      <c r="D830" s="801"/>
      <c r="E830" s="801"/>
      <c r="F830" s="801"/>
      <c r="G830" s="801"/>
      <c r="H830" s="801"/>
      <c r="I830" s="801"/>
      <c r="J830" s="801"/>
      <c r="K830" s="804"/>
      <c r="L830" s="810"/>
      <c r="M830" s="810"/>
      <c r="N830" s="810"/>
      <c r="O830" s="810"/>
      <c r="P830" s="810"/>
      <c r="Q830" s="810"/>
      <c r="R830" s="810"/>
      <c r="S830" s="810"/>
      <c r="T830" s="810"/>
      <c r="U830" s="810"/>
      <c r="V830" s="813"/>
      <c r="W830" s="801"/>
      <c r="X830" s="789"/>
      <c r="Y830" s="790"/>
    </row>
    <row r="831" spans="1:25" ht="22.5" customHeight="1" thickTop="1" thickBot="1" x14ac:dyDescent="0.3">
      <c r="A831" s="800"/>
      <c r="B831" s="801"/>
      <c r="C831" s="801"/>
      <c r="D831" s="801"/>
      <c r="E831" s="801"/>
      <c r="F831" s="801"/>
      <c r="G831" s="801"/>
      <c r="H831" s="801"/>
      <c r="I831" s="801"/>
      <c r="J831" s="801"/>
      <c r="K831" s="804"/>
      <c r="L831" s="810"/>
      <c r="M831" s="810"/>
      <c r="N831" s="810"/>
      <c r="O831" s="810"/>
      <c r="P831" s="810"/>
      <c r="Q831" s="810"/>
      <c r="R831" s="810"/>
      <c r="S831" s="810"/>
      <c r="T831" s="810"/>
      <c r="U831" s="810"/>
      <c r="V831" s="813"/>
      <c r="W831" s="801"/>
      <c r="X831" s="789"/>
      <c r="Y831" s="790"/>
    </row>
    <row r="832" spans="1:25" ht="22.5" customHeight="1" thickTop="1" thickBot="1" x14ac:dyDescent="0.3">
      <c r="A832" s="800"/>
      <c r="B832" s="801"/>
      <c r="C832" s="801"/>
      <c r="D832" s="801"/>
      <c r="E832" s="801"/>
      <c r="F832" s="801"/>
      <c r="G832" s="801"/>
      <c r="H832" s="801"/>
      <c r="I832" s="801"/>
      <c r="J832" s="801"/>
      <c r="K832" s="804"/>
      <c r="L832" s="810"/>
      <c r="M832" s="810"/>
      <c r="N832" s="810"/>
      <c r="O832" s="810"/>
      <c r="P832" s="810"/>
      <c r="Q832" s="810"/>
      <c r="R832" s="810"/>
      <c r="S832" s="810"/>
      <c r="T832" s="810"/>
      <c r="U832" s="810"/>
      <c r="V832" s="813"/>
      <c r="W832" s="801"/>
      <c r="X832" s="789"/>
      <c r="Y832" s="790"/>
    </row>
    <row r="833" spans="1:25" ht="22.5" customHeight="1" thickTop="1" thickBot="1" x14ac:dyDescent="0.3">
      <c r="A833" s="800"/>
      <c r="B833" s="801"/>
      <c r="C833" s="801"/>
      <c r="D833" s="801"/>
      <c r="E833" s="801"/>
      <c r="F833" s="801"/>
      <c r="G833" s="801"/>
      <c r="H833" s="801"/>
      <c r="I833" s="801"/>
      <c r="J833" s="801"/>
      <c r="K833" s="804"/>
      <c r="L833" s="810"/>
      <c r="M833" s="810"/>
      <c r="N833" s="810"/>
      <c r="O833" s="810"/>
      <c r="P833" s="810"/>
      <c r="Q833" s="810"/>
      <c r="R833" s="810"/>
      <c r="S833" s="810"/>
      <c r="T833" s="810"/>
      <c r="U833" s="810"/>
      <c r="V833" s="813"/>
      <c r="W833" s="801"/>
      <c r="X833" s="789"/>
      <c r="Y833" s="790"/>
    </row>
    <row r="834" spans="1:25" ht="22.5" customHeight="1" thickTop="1" thickBot="1" x14ac:dyDescent="0.3">
      <c r="A834" s="800"/>
      <c r="B834" s="801"/>
      <c r="C834" s="801"/>
      <c r="D834" s="801"/>
      <c r="E834" s="801"/>
      <c r="F834" s="801"/>
      <c r="G834" s="801"/>
      <c r="H834" s="801"/>
      <c r="I834" s="801"/>
      <c r="J834" s="801"/>
      <c r="K834" s="804"/>
      <c r="L834" s="810"/>
      <c r="M834" s="810"/>
      <c r="N834" s="810"/>
      <c r="O834" s="810"/>
      <c r="P834" s="810"/>
      <c r="Q834" s="810"/>
      <c r="R834" s="810"/>
      <c r="S834" s="810"/>
      <c r="T834" s="810"/>
      <c r="U834" s="810"/>
      <c r="V834" s="813"/>
      <c r="W834" s="801"/>
      <c r="X834" s="789"/>
      <c r="Y834" s="790"/>
    </row>
    <row r="835" spans="1:25" ht="22.5" customHeight="1" thickTop="1" thickBot="1" x14ac:dyDescent="0.3">
      <c r="A835" s="800"/>
      <c r="B835" s="801"/>
      <c r="C835" s="801"/>
      <c r="D835" s="801"/>
      <c r="E835" s="801"/>
      <c r="F835" s="801"/>
      <c r="G835" s="801"/>
      <c r="H835" s="801"/>
      <c r="I835" s="801"/>
      <c r="J835" s="801"/>
      <c r="K835" s="804"/>
      <c r="L835" s="810"/>
      <c r="M835" s="810"/>
      <c r="N835" s="810"/>
      <c r="O835" s="810"/>
      <c r="P835" s="810"/>
      <c r="Q835" s="810"/>
      <c r="R835" s="810"/>
      <c r="S835" s="810"/>
      <c r="T835" s="810"/>
      <c r="U835" s="810"/>
      <c r="V835" s="813"/>
      <c r="W835" s="801"/>
      <c r="X835" s="789"/>
      <c r="Y835" s="790"/>
    </row>
    <row r="836" spans="1:25" ht="22.5" customHeight="1" thickTop="1" thickBot="1" x14ac:dyDescent="0.3">
      <c r="A836" s="800"/>
      <c r="B836" s="801"/>
      <c r="C836" s="801"/>
      <c r="D836" s="801"/>
      <c r="E836" s="801"/>
      <c r="F836" s="801"/>
      <c r="G836" s="801"/>
      <c r="H836" s="801"/>
      <c r="I836" s="801"/>
      <c r="J836" s="801"/>
      <c r="K836" s="804"/>
      <c r="L836" s="810"/>
      <c r="M836" s="810"/>
      <c r="N836" s="810"/>
      <c r="O836" s="810"/>
      <c r="P836" s="810"/>
      <c r="Q836" s="810"/>
      <c r="R836" s="810"/>
      <c r="S836" s="810"/>
      <c r="T836" s="810"/>
      <c r="U836" s="810"/>
      <c r="V836" s="813"/>
      <c r="W836" s="801"/>
      <c r="X836" s="789"/>
      <c r="Y836" s="790"/>
    </row>
    <row r="837" spans="1:25" s="171" customFormat="1" ht="22.5" customHeight="1" thickTop="1" thickBot="1" x14ac:dyDescent="0.3">
      <c r="A837" s="800"/>
      <c r="B837" s="801"/>
      <c r="C837" s="801"/>
      <c r="D837" s="801"/>
      <c r="E837" s="801"/>
      <c r="F837" s="801"/>
      <c r="G837" s="801"/>
      <c r="H837" s="802"/>
      <c r="I837" s="802"/>
      <c r="J837" s="802"/>
      <c r="K837" s="803"/>
      <c r="L837" s="811"/>
      <c r="M837" s="811"/>
      <c r="N837" s="811"/>
      <c r="O837" s="811"/>
      <c r="P837" s="811"/>
      <c r="Q837" s="811"/>
      <c r="R837" s="811"/>
      <c r="S837" s="811"/>
      <c r="T837" s="811"/>
      <c r="U837" s="811"/>
      <c r="V837" s="812"/>
      <c r="W837" s="841"/>
      <c r="X837" s="789"/>
      <c r="Y837" s="790"/>
    </row>
    <row r="838" spans="1:25" ht="22.5" customHeight="1" thickTop="1" thickBot="1" x14ac:dyDescent="0.3">
      <c r="A838" s="800"/>
      <c r="B838" s="801"/>
      <c r="C838" s="801"/>
      <c r="D838" s="801"/>
      <c r="E838" s="801"/>
      <c r="F838" s="801"/>
      <c r="G838" s="801"/>
      <c r="H838" s="801"/>
      <c r="I838" s="801"/>
      <c r="J838" s="801"/>
      <c r="K838" s="804"/>
      <c r="L838" s="810"/>
      <c r="M838" s="810"/>
      <c r="N838" s="810"/>
      <c r="O838" s="810"/>
      <c r="P838" s="810"/>
      <c r="Q838" s="810"/>
      <c r="R838" s="810"/>
      <c r="S838" s="810"/>
      <c r="T838" s="810"/>
      <c r="U838" s="810"/>
      <c r="V838" s="813"/>
      <c r="W838" s="800"/>
      <c r="X838" s="789"/>
      <c r="Y838" s="790"/>
    </row>
    <row r="839" spans="1:25" ht="22.5" customHeight="1" thickTop="1" thickBot="1" x14ac:dyDescent="0.3">
      <c r="A839" s="800"/>
      <c r="B839" s="801"/>
      <c r="C839" s="801"/>
      <c r="D839" s="801"/>
      <c r="E839" s="801"/>
      <c r="F839" s="801"/>
      <c r="G839" s="801"/>
      <c r="H839" s="801"/>
      <c r="I839" s="801"/>
      <c r="J839" s="801"/>
      <c r="K839" s="804"/>
      <c r="L839" s="810"/>
      <c r="M839" s="810"/>
      <c r="N839" s="810"/>
      <c r="O839" s="810"/>
      <c r="P839" s="810"/>
      <c r="Q839" s="810"/>
      <c r="R839" s="810"/>
      <c r="S839" s="810"/>
      <c r="T839" s="810"/>
      <c r="U839" s="810"/>
      <c r="V839" s="813"/>
      <c r="W839" s="800"/>
      <c r="X839" s="789"/>
      <c r="Y839" s="790"/>
    </row>
    <row r="840" spans="1:25" ht="22.5" customHeight="1" thickTop="1" thickBot="1" x14ac:dyDescent="0.3">
      <c r="A840" s="800"/>
      <c r="B840" s="801"/>
      <c r="C840" s="801"/>
      <c r="D840" s="801"/>
      <c r="E840" s="801"/>
      <c r="F840" s="801"/>
      <c r="G840" s="801"/>
      <c r="H840" s="801"/>
      <c r="I840" s="801"/>
      <c r="J840" s="801"/>
      <c r="K840" s="804"/>
      <c r="L840" s="810"/>
      <c r="M840" s="810"/>
      <c r="N840" s="810"/>
      <c r="O840" s="810"/>
      <c r="P840" s="810"/>
      <c r="Q840" s="810"/>
      <c r="R840" s="810"/>
      <c r="S840" s="810"/>
      <c r="T840" s="810"/>
      <c r="U840" s="810"/>
      <c r="V840" s="813"/>
      <c r="W840" s="800"/>
      <c r="X840" s="789"/>
      <c r="Y840" s="790"/>
    </row>
    <row r="841" spans="1:25" ht="22.5" customHeight="1" thickTop="1" thickBot="1" x14ac:dyDescent="0.3">
      <c r="A841" s="800"/>
      <c r="B841" s="801"/>
      <c r="C841" s="801"/>
      <c r="D841" s="801"/>
      <c r="E841" s="801"/>
      <c r="F841" s="801"/>
      <c r="G841" s="801"/>
      <c r="H841" s="801"/>
      <c r="I841" s="801"/>
      <c r="J841" s="801"/>
      <c r="K841" s="804"/>
      <c r="L841" s="810"/>
      <c r="M841" s="810"/>
      <c r="N841" s="810"/>
      <c r="O841" s="810"/>
      <c r="P841" s="810"/>
      <c r="Q841" s="810"/>
      <c r="R841" s="810"/>
      <c r="S841" s="810"/>
      <c r="T841" s="810"/>
      <c r="U841" s="810"/>
      <c r="V841" s="813"/>
      <c r="W841" s="800"/>
      <c r="X841" s="789"/>
      <c r="Y841" s="790"/>
    </row>
    <row r="842" spans="1:25" ht="22.5" customHeight="1" thickTop="1" thickBot="1" x14ac:dyDescent="0.3">
      <c r="A842" s="800"/>
      <c r="B842" s="801"/>
      <c r="C842" s="801"/>
      <c r="D842" s="801"/>
      <c r="E842" s="801"/>
      <c r="F842" s="801"/>
      <c r="G842" s="801"/>
      <c r="H842" s="801"/>
      <c r="I842" s="801"/>
      <c r="J842" s="801"/>
      <c r="K842" s="804"/>
      <c r="L842" s="810"/>
      <c r="M842" s="810"/>
      <c r="N842" s="810"/>
      <c r="O842" s="810"/>
      <c r="P842" s="810"/>
      <c r="Q842" s="810"/>
      <c r="R842" s="810"/>
      <c r="S842" s="810"/>
      <c r="T842" s="810"/>
      <c r="U842" s="810"/>
      <c r="V842" s="813"/>
      <c r="W842" s="800"/>
      <c r="X842" s="789"/>
      <c r="Y842" s="790"/>
    </row>
    <row r="843" spans="1:25" ht="22.5" customHeight="1" thickTop="1" thickBot="1" x14ac:dyDescent="0.3">
      <c r="A843" s="800"/>
      <c r="B843" s="801"/>
      <c r="C843" s="801"/>
      <c r="D843" s="801"/>
      <c r="E843" s="801"/>
      <c r="F843" s="801"/>
      <c r="G843" s="801"/>
      <c r="H843" s="801"/>
      <c r="I843" s="801"/>
      <c r="J843" s="801"/>
      <c r="K843" s="804"/>
      <c r="L843" s="810"/>
      <c r="M843" s="810"/>
      <c r="N843" s="810"/>
      <c r="O843" s="810"/>
      <c r="P843" s="810"/>
      <c r="Q843" s="810"/>
      <c r="R843" s="810"/>
      <c r="S843" s="810"/>
      <c r="T843" s="810"/>
      <c r="U843" s="810"/>
      <c r="V843" s="813"/>
      <c r="W843" s="800"/>
      <c r="X843" s="789"/>
      <c r="Y843" s="790"/>
    </row>
    <row r="844" spans="1:25" ht="22.5" customHeight="1" thickTop="1" thickBot="1" x14ac:dyDescent="0.3">
      <c r="A844" s="800"/>
      <c r="B844" s="801"/>
      <c r="C844" s="801"/>
      <c r="D844" s="801"/>
      <c r="E844" s="801"/>
      <c r="F844" s="801"/>
      <c r="G844" s="801"/>
      <c r="H844" s="801"/>
      <c r="I844" s="801"/>
      <c r="J844" s="801"/>
      <c r="K844" s="804"/>
      <c r="L844" s="810"/>
      <c r="M844" s="810"/>
      <c r="N844" s="810"/>
      <c r="O844" s="810"/>
      <c r="P844" s="810"/>
      <c r="Q844" s="810"/>
      <c r="R844" s="810"/>
      <c r="S844" s="810"/>
      <c r="T844" s="810"/>
      <c r="U844" s="810"/>
      <c r="V844" s="813"/>
      <c r="W844" s="800"/>
      <c r="X844" s="789"/>
      <c r="Y844" s="790"/>
    </row>
    <row r="845" spans="1:25" ht="22.5" customHeight="1" thickTop="1" thickBot="1" x14ac:dyDescent="0.3">
      <c r="A845" s="800"/>
      <c r="B845" s="801"/>
      <c r="C845" s="801"/>
      <c r="D845" s="801"/>
      <c r="E845" s="801"/>
      <c r="F845" s="801"/>
      <c r="G845" s="801"/>
      <c r="H845" s="801"/>
      <c r="I845" s="801"/>
      <c r="J845" s="801"/>
      <c r="K845" s="804"/>
      <c r="L845" s="810"/>
      <c r="M845" s="810"/>
      <c r="N845" s="810"/>
      <c r="O845" s="810"/>
      <c r="P845" s="810"/>
      <c r="Q845" s="810"/>
      <c r="R845" s="810"/>
      <c r="S845" s="810"/>
      <c r="T845" s="810"/>
      <c r="U845" s="810"/>
      <c r="V845" s="813"/>
      <c r="W845" s="800"/>
      <c r="X845" s="789"/>
      <c r="Y845" s="790"/>
    </row>
    <row r="846" spans="1:25" ht="22.5" customHeight="1" thickTop="1" thickBot="1" x14ac:dyDescent="0.3">
      <c r="A846" s="800"/>
      <c r="B846" s="801"/>
      <c r="C846" s="801"/>
      <c r="D846" s="801"/>
      <c r="E846" s="801"/>
      <c r="F846" s="801"/>
      <c r="G846" s="801"/>
      <c r="H846" s="801"/>
      <c r="I846" s="801"/>
      <c r="J846" s="801"/>
      <c r="K846" s="804"/>
      <c r="L846" s="810"/>
      <c r="M846" s="810"/>
      <c r="N846" s="810"/>
      <c r="O846" s="810"/>
      <c r="P846" s="810"/>
      <c r="Q846" s="810"/>
      <c r="R846" s="810"/>
      <c r="S846" s="810"/>
      <c r="T846" s="810"/>
      <c r="U846" s="810"/>
      <c r="V846" s="813"/>
      <c r="W846" s="800"/>
      <c r="X846" s="789"/>
      <c r="Y846" s="790"/>
    </row>
    <row r="847" spans="1:25" ht="22.5" customHeight="1" thickTop="1" thickBot="1" x14ac:dyDescent="0.3">
      <c r="A847" s="800"/>
      <c r="B847" s="801"/>
      <c r="C847" s="801"/>
      <c r="D847" s="801"/>
      <c r="E847" s="801"/>
      <c r="F847" s="801"/>
      <c r="G847" s="801"/>
      <c r="H847" s="801"/>
      <c r="I847" s="801"/>
      <c r="J847" s="801"/>
      <c r="K847" s="804"/>
      <c r="L847" s="810"/>
      <c r="M847" s="810"/>
      <c r="N847" s="810"/>
      <c r="O847" s="810"/>
      <c r="P847" s="810"/>
      <c r="Q847" s="810"/>
      <c r="R847" s="810"/>
      <c r="S847" s="810"/>
      <c r="T847" s="810"/>
      <c r="U847" s="810"/>
      <c r="V847" s="813"/>
      <c r="W847" s="800"/>
      <c r="X847" s="789"/>
      <c r="Y847" s="790"/>
    </row>
    <row r="848" spans="1:25" ht="22.5" customHeight="1" thickTop="1" thickBot="1" x14ac:dyDescent="0.3">
      <c r="A848" s="800"/>
      <c r="B848" s="801"/>
      <c r="C848" s="801"/>
      <c r="D848" s="801"/>
      <c r="E848" s="801"/>
      <c r="F848" s="801"/>
      <c r="G848" s="801"/>
      <c r="H848" s="801"/>
      <c r="I848" s="801"/>
      <c r="J848" s="801"/>
      <c r="K848" s="804"/>
      <c r="L848" s="810"/>
      <c r="M848" s="810"/>
      <c r="N848" s="810"/>
      <c r="O848" s="810"/>
      <c r="P848" s="810"/>
      <c r="Q848" s="810"/>
      <c r="R848" s="810"/>
      <c r="S848" s="810"/>
      <c r="T848" s="810"/>
      <c r="U848" s="810"/>
      <c r="V848" s="813"/>
      <c r="W848" s="800"/>
      <c r="X848" s="789"/>
      <c r="Y848" s="790"/>
    </row>
    <row r="849" spans="1:25" s="171" customFormat="1" ht="22.5" customHeight="1" thickTop="1" thickBot="1" x14ac:dyDescent="0.3">
      <c r="A849" s="800"/>
      <c r="B849" s="801"/>
      <c r="C849" s="801"/>
      <c r="D849" s="801"/>
      <c r="E849" s="801"/>
      <c r="F849" s="801"/>
      <c r="G849" s="801"/>
      <c r="H849" s="801"/>
      <c r="I849" s="801"/>
      <c r="J849" s="801"/>
      <c r="K849" s="804"/>
      <c r="L849" s="811"/>
      <c r="M849" s="811"/>
      <c r="N849" s="811"/>
      <c r="O849" s="811"/>
      <c r="P849" s="811"/>
      <c r="Q849" s="811"/>
      <c r="R849" s="811"/>
      <c r="S849" s="811"/>
      <c r="T849" s="811"/>
      <c r="U849" s="811"/>
      <c r="V849" s="812"/>
      <c r="W849" s="841"/>
      <c r="X849" s="789"/>
      <c r="Y849" s="790"/>
    </row>
    <row r="850" spans="1:25" s="171" customFormat="1" ht="22.5" customHeight="1" thickTop="1" thickBot="1" x14ac:dyDescent="0.3">
      <c r="A850" s="800"/>
      <c r="B850" s="801"/>
      <c r="C850" s="801"/>
      <c r="D850" s="801"/>
      <c r="E850" s="801"/>
      <c r="F850" s="801"/>
      <c r="G850" s="801"/>
      <c r="H850" s="801"/>
      <c r="I850" s="801"/>
      <c r="J850" s="801"/>
      <c r="K850" s="804"/>
      <c r="L850" s="811"/>
      <c r="M850" s="811"/>
      <c r="N850" s="811"/>
      <c r="O850" s="811"/>
      <c r="P850" s="811"/>
      <c r="Q850" s="811"/>
      <c r="R850" s="811"/>
      <c r="S850" s="811"/>
      <c r="T850" s="811"/>
      <c r="U850" s="811"/>
      <c r="V850" s="812"/>
      <c r="W850" s="841"/>
      <c r="X850" s="789"/>
      <c r="Y850" s="790"/>
    </row>
    <row r="851" spans="1:25" s="171" customFormat="1" ht="22.5" customHeight="1" thickTop="1" thickBot="1" x14ac:dyDescent="0.3">
      <c r="A851" s="800"/>
      <c r="B851" s="801"/>
      <c r="C851" s="801"/>
      <c r="D851" s="801"/>
      <c r="E851" s="801"/>
      <c r="F851" s="801"/>
      <c r="G851" s="801"/>
      <c r="H851" s="801"/>
      <c r="I851" s="801"/>
      <c r="J851" s="801"/>
      <c r="K851" s="804"/>
      <c r="L851" s="811"/>
      <c r="M851" s="811"/>
      <c r="N851" s="811"/>
      <c r="O851" s="811"/>
      <c r="P851" s="811"/>
      <c r="Q851" s="811"/>
      <c r="R851" s="811"/>
      <c r="S851" s="811"/>
      <c r="T851" s="811"/>
      <c r="U851" s="811"/>
      <c r="V851" s="812"/>
      <c r="W851" s="841"/>
      <c r="X851" s="789"/>
      <c r="Y851" s="790"/>
    </row>
    <row r="852" spans="1:25" s="171" customFormat="1" ht="22.5" customHeight="1" thickTop="1" thickBot="1" x14ac:dyDescent="0.3">
      <c r="A852" s="800"/>
      <c r="B852" s="801"/>
      <c r="C852" s="801"/>
      <c r="D852" s="801"/>
      <c r="E852" s="801"/>
      <c r="F852" s="801"/>
      <c r="G852" s="801"/>
      <c r="H852" s="801"/>
      <c r="I852" s="801"/>
      <c r="J852" s="801"/>
      <c r="K852" s="804"/>
      <c r="L852" s="811"/>
      <c r="M852" s="811"/>
      <c r="N852" s="811"/>
      <c r="O852" s="811"/>
      <c r="P852" s="811"/>
      <c r="Q852" s="811"/>
      <c r="R852" s="811"/>
      <c r="S852" s="811"/>
      <c r="T852" s="811"/>
      <c r="U852" s="811"/>
      <c r="V852" s="812"/>
      <c r="W852" s="841"/>
      <c r="X852" s="789"/>
      <c r="Y852" s="790"/>
    </row>
    <row r="853" spans="1:25" s="171" customFormat="1" ht="22.5" customHeight="1" thickTop="1" thickBot="1" x14ac:dyDescent="0.3">
      <c r="A853" s="800"/>
      <c r="B853" s="801"/>
      <c r="C853" s="801"/>
      <c r="D853" s="801"/>
      <c r="E853" s="801"/>
      <c r="F853" s="801"/>
      <c r="G853" s="801"/>
      <c r="H853" s="801"/>
      <c r="I853" s="801"/>
      <c r="J853" s="801"/>
      <c r="K853" s="804"/>
      <c r="L853" s="811"/>
      <c r="M853" s="811"/>
      <c r="N853" s="811"/>
      <c r="O853" s="811"/>
      <c r="P853" s="811"/>
      <c r="Q853" s="811"/>
      <c r="R853" s="811"/>
      <c r="S853" s="811"/>
      <c r="T853" s="811"/>
      <c r="U853" s="811"/>
      <c r="V853" s="812"/>
      <c r="W853" s="841"/>
      <c r="X853" s="789"/>
      <c r="Y853" s="790"/>
    </row>
    <row r="854" spans="1:25" s="171" customFormat="1" ht="22.5" customHeight="1" thickTop="1" thickBot="1" x14ac:dyDescent="0.3">
      <c r="A854" s="800"/>
      <c r="B854" s="801"/>
      <c r="C854" s="801"/>
      <c r="D854" s="801"/>
      <c r="E854" s="801"/>
      <c r="F854" s="801"/>
      <c r="G854" s="801"/>
      <c r="H854" s="801"/>
      <c r="I854" s="801"/>
      <c r="J854" s="801"/>
      <c r="K854" s="804"/>
      <c r="L854" s="811"/>
      <c r="M854" s="811"/>
      <c r="N854" s="811"/>
      <c r="O854" s="811"/>
      <c r="P854" s="811"/>
      <c r="Q854" s="811"/>
      <c r="R854" s="811"/>
      <c r="S854" s="811"/>
      <c r="T854" s="811"/>
      <c r="U854" s="811"/>
      <c r="V854" s="812"/>
      <c r="W854" s="841"/>
      <c r="X854" s="789"/>
      <c r="Y854" s="790"/>
    </row>
    <row r="855" spans="1:25" s="171" customFormat="1" ht="22.5" customHeight="1" thickTop="1" thickBot="1" x14ac:dyDescent="0.3">
      <c r="A855" s="800"/>
      <c r="B855" s="801"/>
      <c r="C855" s="801"/>
      <c r="D855" s="801"/>
      <c r="E855" s="801"/>
      <c r="F855" s="801"/>
      <c r="G855" s="801"/>
      <c r="H855" s="801"/>
      <c r="I855" s="801"/>
      <c r="J855" s="801"/>
      <c r="K855" s="804"/>
      <c r="L855" s="811"/>
      <c r="M855" s="811"/>
      <c r="N855" s="811"/>
      <c r="O855" s="811"/>
      <c r="P855" s="811"/>
      <c r="Q855" s="811"/>
      <c r="R855" s="811"/>
      <c r="S855" s="811"/>
      <c r="T855" s="811"/>
      <c r="U855" s="811"/>
      <c r="V855" s="812"/>
      <c r="W855" s="841"/>
      <c r="X855" s="789"/>
      <c r="Y855" s="790"/>
    </row>
    <row r="856" spans="1:25" s="171" customFormat="1" ht="22.5" customHeight="1" thickTop="1" thickBot="1" x14ac:dyDescent="0.3">
      <c r="A856" s="800"/>
      <c r="B856" s="801"/>
      <c r="C856" s="801"/>
      <c r="D856" s="801"/>
      <c r="E856" s="801"/>
      <c r="F856" s="801"/>
      <c r="G856" s="801"/>
      <c r="H856" s="801"/>
      <c r="I856" s="801"/>
      <c r="J856" s="801"/>
      <c r="K856" s="804"/>
      <c r="L856" s="811"/>
      <c r="M856" s="811"/>
      <c r="N856" s="811"/>
      <c r="O856" s="811"/>
      <c r="P856" s="811"/>
      <c r="Q856" s="811"/>
      <c r="R856" s="811"/>
      <c r="S856" s="811"/>
      <c r="T856" s="811"/>
      <c r="U856" s="811"/>
      <c r="V856" s="812"/>
      <c r="W856" s="841"/>
      <c r="X856" s="789"/>
      <c r="Y856" s="790"/>
    </row>
    <row r="857" spans="1:25" s="171" customFormat="1" ht="22.5" customHeight="1" thickTop="1" thickBot="1" x14ac:dyDescent="0.3">
      <c r="A857" s="800"/>
      <c r="B857" s="801"/>
      <c r="C857" s="801"/>
      <c r="D857" s="801"/>
      <c r="E857" s="801"/>
      <c r="F857" s="801"/>
      <c r="G857" s="801"/>
      <c r="H857" s="801"/>
      <c r="I857" s="801"/>
      <c r="J857" s="801"/>
      <c r="K857" s="804"/>
      <c r="L857" s="811"/>
      <c r="M857" s="811"/>
      <c r="N857" s="811"/>
      <c r="O857" s="811"/>
      <c r="P857" s="811"/>
      <c r="Q857" s="811"/>
      <c r="R857" s="811"/>
      <c r="S857" s="811"/>
      <c r="T857" s="811"/>
      <c r="U857" s="811"/>
      <c r="V857" s="812"/>
      <c r="W857" s="841"/>
      <c r="X857" s="789"/>
      <c r="Y857" s="790"/>
    </row>
    <row r="858" spans="1:25" s="171" customFormat="1" ht="22.5" customHeight="1" thickTop="1" thickBot="1" x14ac:dyDescent="0.3">
      <c r="A858" s="800"/>
      <c r="B858" s="801"/>
      <c r="C858" s="801"/>
      <c r="D858" s="801"/>
      <c r="E858" s="801"/>
      <c r="F858" s="801"/>
      <c r="G858" s="801"/>
      <c r="H858" s="801"/>
      <c r="I858" s="801"/>
      <c r="J858" s="801"/>
      <c r="K858" s="804"/>
      <c r="L858" s="811"/>
      <c r="M858" s="811"/>
      <c r="N858" s="811"/>
      <c r="O858" s="811"/>
      <c r="P858" s="811"/>
      <c r="Q858" s="811"/>
      <c r="R858" s="811"/>
      <c r="S858" s="811"/>
      <c r="T858" s="811"/>
      <c r="U858" s="811"/>
      <c r="V858" s="812"/>
      <c r="W858" s="841"/>
      <c r="X858" s="789"/>
      <c r="Y858" s="790"/>
    </row>
    <row r="859" spans="1:25" s="171" customFormat="1" ht="22.5" customHeight="1" thickTop="1" thickBot="1" x14ac:dyDescent="0.3">
      <c r="A859" s="800"/>
      <c r="B859" s="801"/>
      <c r="C859" s="801"/>
      <c r="D859" s="801"/>
      <c r="E859" s="801"/>
      <c r="F859" s="801"/>
      <c r="G859" s="801"/>
      <c r="H859" s="801"/>
      <c r="I859" s="801"/>
      <c r="J859" s="801"/>
      <c r="K859" s="804"/>
      <c r="L859" s="811"/>
      <c r="M859" s="811"/>
      <c r="N859" s="811"/>
      <c r="O859" s="811"/>
      <c r="P859" s="811"/>
      <c r="Q859" s="811"/>
      <c r="R859" s="811"/>
      <c r="S859" s="811"/>
      <c r="T859" s="811"/>
      <c r="U859" s="811"/>
      <c r="V859" s="812"/>
      <c r="W859" s="841"/>
      <c r="X859" s="789"/>
      <c r="Y859" s="790"/>
    </row>
    <row r="860" spans="1:25" s="171" customFormat="1" ht="22.5" customHeight="1" thickTop="1" thickBot="1" x14ac:dyDescent="0.3">
      <c r="A860" s="800"/>
      <c r="B860" s="801"/>
      <c r="C860" s="801"/>
      <c r="D860" s="801"/>
      <c r="E860" s="801"/>
      <c r="F860" s="801"/>
      <c r="G860" s="801"/>
      <c r="H860" s="801"/>
      <c r="I860" s="801"/>
      <c r="J860" s="801"/>
      <c r="K860" s="804"/>
      <c r="L860" s="811"/>
      <c r="M860" s="811"/>
      <c r="N860" s="811"/>
      <c r="O860" s="811"/>
      <c r="P860" s="811"/>
      <c r="Q860" s="811"/>
      <c r="R860" s="811"/>
      <c r="S860" s="811"/>
      <c r="T860" s="811"/>
      <c r="U860" s="811"/>
      <c r="V860" s="812"/>
      <c r="W860" s="841"/>
      <c r="X860" s="789"/>
      <c r="Y860" s="790"/>
    </row>
    <row r="861" spans="1:25" ht="22.5" customHeight="1" thickTop="1" thickBot="1" x14ac:dyDescent="0.3">
      <c r="A861" s="800"/>
      <c r="B861" s="801"/>
      <c r="C861" s="801"/>
      <c r="D861" s="801"/>
      <c r="E861" s="801"/>
      <c r="F861" s="801"/>
      <c r="G861" s="801"/>
      <c r="H861" s="801"/>
      <c r="I861" s="801"/>
      <c r="J861" s="801"/>
      <c r="K861" s="804"/>
      <c r="L861" s="810"/>
      <c r="M861" s="810"/>
      <c r="N861" s="810"/>
      <c r="O861" s="810"/>
      <c r="P861" s="810"/>
      <c r="Q861" s="810"/>
      <c r="R861" s="810"/>
      <c r="S861" s="810"/>
      <c r="T861" s="810"/>
      <c r="U861" s="810"/>
      <c r="V861" s="813"/>
      <c r="W861" s="800"/>
      <c r="X861" s="789"/>
      <c r="Y861" s="790"/>
    </row>
    <row r="862" spans="1:25" ht="22.5" customHeight="1" thickTop="1" thickBot="1" x14ac:dyDescent="0.3">
      <c r="A862" s="800"/>
      <c r="B862" s="801"/>
      <c r="C862" s="801"/>
      <c r="D862" s="801"/>
      <c r="E862" s="801"/>
      <c r="F862" s="801"/>
      <c r="G862" s="801"/>
      <c r="H862" s="801"/>
      <c r="I862" s="801"/>
      <c r="J862" s="801"/>
      <c r="K862" s="804"/>
      <c r="L862" s="810"/>
      <c r="M862" s="810"/>
      <c r="N862" s="810"/>
      <c r="O862" s="810"/>
      <c r="P862" s="810"/>
      <c r="Q862" s="810"/>
      <c r="R862" s="810"/>
      <c r="S862" s="810"/>
      <c r="T862" s="810"/>
      <c r="U862" s="810"/>
      <c r="V862" s="813"/>
      <c r="W862" s="800"/>
      <c r="X862" s="789"/>
      <c r="Y862" s="790"/>
    </row>
    <row r="863" spans="1:25" ht="22.5" customHeight="1" thickTop="1" thickBot="1" x14ac:dyDescent="0.3">
      <c r="A863" s="800"/>
      <c r="B863" s="801"/>
      <c r="C863" s="801"/>
      <c r="D863" s="801"/>
      <c r="E863" s="801"/>
      <c r="F863" s="801"/>
      <c r="G863" s="801"/>
      <c r="H863" s="801"/>
      <c r="I863" s="801"/>
      <c r="J863" s="801"/>
      <c r="K863" s="804"/>
      <c r="L863" s="810"/>
      <c r="M863" s="810"/>
      <c r="N863" s="810"/>
      <c r="O863" s="810"/>
      <c r="P863" s="810"/>
      <c r="Q863" s="810"/>
      <c r="R863" s="810"/>
      <c r="S863" s="810"/>
      <c r="T863" s="810"/>
      <c r="U863" s="810"/>
      <c r="V863" s="813"/>
      <c r="W863" s="800"/>
      <c r="X863" s="789"/>
      <c r="Y863" s="790"/>
    </row>
    <row r="864" spans="1:25" ht="22.5" customHeight="1" thickTop="1" thickBot="1" x14ac:dyDescent="0.3">
      <c r="A864" s="800"/>
      <c r="B864" s="801"/>
      <c r="C864" s="801"/>
      <c r="D864" s="801"/>
      <c r="E864" s="801"/>
      <c r="F864" s="801"/>
      <c r="G864" s="801"/>
      <c r="H864" s="801"/>
      <c r="I864" s="801"/>
      <c r="J864" s="801"/>
      <c r="K864" s="804"/>
      <c r="L864" s="810"/>
      <c r="M864" s="810"/>
      <c r="N864" s="810"/>
      <c r="O864" s="810"/>
      <c r="P864" s="810"/>
      <c r="Q864" s="810"/>
      <c r="R864" s="810"/>
      <c r="S864" s="810"/>
      <c r="T864" s="810"/>
      <c r="U864" s="810"/>
      <c r="V864" s="813"/>
      <c r="W864" s="800"/>
      <c r="X864" s="789"/>
      <c r="Y864" s="790"/>
    </row>
    <row r="865" spans="1:25" ht="22.5" customHeight="1" thickTop="1" thickBot="1" x14ac:dyDescent="0.3">
      <c r="A865" s="800"/>
      <c r="B865" s="801"/>
      <c r="C865" s="801"/>
      <c r="D865" s="801"/>
      <c r="E865" s="801"/>
      <c r="F865" s="801"/>
      <c r="G865" s="801"/>
      <c r="H865" s="801"/>
      <c r="I865" s="801"/>
      <c r="J865" s="801"/>
      <c r="K865" s="804"/>
      <c r="L865" s="810"/>
      <c r="M865" s="810"/>
      <c r="N865" s="810"/>
      <c r="O865" s="810"/>
      <c r="P865" s="810"/>
      <c r="Q865" s="810"/>
      <c r="R865" s="810"/>
      <c r="S865" s="810"/>
      <c r="T865" s="810"/>
      <c r="U865" s="810"/>
      <c r="V865" s="813"/>
      <c r="W865" s="800"/>
      <c r="X865" s="789"/>
      <c r="Y865" s="790"/>
    </row>
    <row r="866" spans="1:25" ht="22.5" customHeight="1" thickTop="1" thickBot="1" x14ac:dyDescent="0.3">
      <c r="A866" s="800"/>
      <c r="B866" s="801"/>
      <c r="C866" s="801"/>
      <c r="D866" s="801"/>
      <c r="E866" s="801"/>
      <c r="F866" s="801"/>
      <c r="G866" s="801"/>
      <c r="H866" s="801"/>
      <c r="I866" s="801"/>
      <c r="J866" s="801"/>
      <c r="K866" s="804"/>
      <c r="L866" s="810"/>
      <c r="M866" s="810"/>
      <c r="N866" s="810"/>
      <c r="O866" s="810"/>
      <c r="P866" s="810"/>
      <c r="Q866" s="810"/>
      <c r="R866" s="810"/>
      <c r="S866" s="810"/>
      <c r="T866" s="810"/>
      <c r="U866" s="810"/>
      <c r="V866" s="813"/>
      <c r="W866" s="800"/>
      <c r="X866" s="789"/>
      <c r="Y866" s="790"/>
    </row>
    <row r="867" spans="1:25" ht="22.5" customHeight="1" thickTop="1" thickBot="1" x14ac:dyDescent="0.3">
      <c r="A867" s="800"/>
      <c r="B867" s="801"/>
      <c r="C867" s="801"/>
      <c r="D867" s="801"/>
      <c r="E867" s="801"/>
      <c r="F867" s="801"/>
      <c r="G867" s="801"/>
      <c r="H867" s="801"/>
      <c r="I867" s="801"/>
      <c r="J867" s="801"/>
      <c r="K867" s="804"/>
      <c r="L867" s="810"/>
      <c r="M867" s="810"/>
      <c r="N867" s="810"/>
      <c r="O867" s="810"/>
      <c r="P867" s="810"/>
      <c r="Q867" s="810"/>
      <c r="R867" s="810"/>
      <c r="S867" s="810"/>
      <c r="T867" s="810"/>
      <c r="U867" s="810"/>
      <c r="V867" s="813"/>
      <c r="W867" s="800"/>
      <c r="X867" s="789"/>
      <c r="Y867" s="790"/>
    </row>
    <row r="868" spans="1:25" ht="22.5" customHeight="1" thickTop="1" thickBot="1" x14ac:dyDescent="0.3">
      <c r="A868" s="800"/>
      <c r="B868" s="801"/>
      <c r="C868" s="801"/>
      <c r="D868" s="801"/>
      <c r="E868" s="801"/>
      <c r="F868" s="801"/>
      <c r="G868" s="801"/>
      <c r="H868" s="801"/>
      <c r="I868" s="801"/>
      <c r="J868" s="801"/>
      <c r="K868" s="804"/>
      <c r="L868" s="810"/>
      <c r="M868" s="810"/>
      <c r="N868" s="810"/>
      <c r="O868" s="810"/>
      <c r="P868" s="810"/>
      <c r="Q868" s="810"/>
      <c r="R868" s="810"/>
      <c r="S868" s="810"/>
      <c r="T868" s="810"/>
      <c r="U868" s="810"/>
      <c r="V868" s="813"/>
      <c r="W868" s="800"/>
      <c r="X868" s="789"/>
      <c r="Y868" s="790"/>
    </row>
    <row r="869" spans="1:25" ht="22.5" customHeight="1" thickTop="1" thickBot="1" x14ac:dyDescent="0.3">
      <c r="A869" s="800"/>
      <c r="B869" s="801"/>
      <c r="C869" s="801"/>
      <c r="D869" s="801"/>
      <c r="E869" s="801"/>
      <c r="F869" s="801"/>
      <c r="G869" s="801"/>
      <c r="H869" s="801"/>
      <c r="I869" s="801"/>
      <c r="J869" s="801"/>
      <c r="K869" s="804"/>
      <c r="L869" s="810"/>
      <c r="M869" s="810"/>
      <c r="N869" s="810"/>
      <c r="O869" s="810"/>
      <c r="P869" s="810"/>
      <c r="Q869" s="810"/>
      <c r="R869" s="810"/>
      <c r="S869" s="810"/>
      <c r="T869" s="810"/>
      <c r="U869" s="810"/>
      <c r="V869" s="813"/>
      <c r="W869" s="800"/>
      <c r="X869" s="789"/>
      <c r="Y869" s="790"/>
    </row>
    <row r="870" spans="1:25" ht="22.5" customHeight="1" thickTop="1" thickBot="1" x14ac:dyDescent="0.3">
      <c r="A870" s="800"/>
      <c r="B870" s="801"/>
      <c r="C870" s="801"/>
      <c r="D870" s="801"/>
      <c r="E870" s="801"/>
      <c r="F870" s="801"/>
      <c r="G870" s="801"/>
      <c r="H870" s="801"/>
      <c r="I870" s="801"/>
      <c r="J870" s="801"/>
      <c r="K870" s="804"/>
      <c r="L870" s="810"/>
      <c r="M870" s="810"/>
      <c r="N870" s="810"/>
      <c r="O870" s="810"/>
      <c r="P870" s="810"/>
      <c r="Q870" s="810"/>
      <c r="R870" s="810"/>
      <c r="S870" s="810"/>
      <c r="T870" s="810"/>
      <c r="U870" s="810"/>
      <c r="V870" s="813"/>
      <c r="W870" s="800"/>
      <c r="X870" s="789"/>
      <c r="Y870" s="790"/>
    </row>
    <row r="871" spans="1:25" ht="22.5" customHeight="1" thickTop="1" thickBot="1" x14ac:dyDescent="0.3">
      <c r="A871" s="800"/>
      <c r="B871" s="801"/>
      <c r="C871" s="801"/>
      <c r="D871" s="801"/>
      <c r="E871" s="801"/>
      <c r="F871" s="801"/>
      <c r="G871" s="801"/>
      <c r="H871" s="801"/>
      <c r="I871" s="801"/>
      <c r="J871" s="801"/>
      <c r="K871" s="804"/>
      <c r="L871" s="810"/>
      <c r="M871" s="810"/>
      <c r="N871" s="810"/>
      <c r="O871" s="810"/>
      <c r="P871" s="810"/>
      <c r="Q871" s="810"/>
      <c r="R871" s="810"/>
      <c r="S871" s="810"/>
      <c r="T871" s="810"/>
      <c r="U871" s="810"/>
      <c r="V871" s="813"/>
      <c r="W871" s="800"/>
      <c r="X871" s="789"/>
      <c r="Y871" s="790"/>
    </row>
    <row r="872" spans="1:25" ht="22.5" customHeight="1" thickTop="1" thickBot="1" x14ac:dyDescent="0.3">
      <c r="A872" s="800"/>
      <c r="B872" s="801"/>
      <c r="C872" s="801"/>
      <c r="D872" s="801"/>
      <c r="E872" s="801"/>
      <c r="F872" s="801"/>
      <c r="G872" s="801"/>
      <c r="H872" s="801"/>
      <c r="I872" s="801"/>
      <c r="J872" s="801"/>
      <c r="K872" s="804"/>
      <c r="L872" s="810"/>
      <c r="M872" s="810"/>
      <c r="N872" s="810"/>
      <c r="O872" s="810"/>
      <c r="P872" s="810"/>
      <c r="Q872" s="810"/>
      <c r="R872" s="810"/>
      <c r="S872" s="810"/>
      <c r="T872" s="810"/>
      <c r="U872" s="810"/>
      <c r="V872" s="813"/>
      <c r="W872" s="800"/>
      <c r="X872" s="789"/>
      <c r="Y872" s="790"/>
    </row>
    <row r="873" spans="1:25" ht="22.5" customHeight="1" thickTop="1" thickBot="1" x14ac:dyDescent="0.3">
      <c r="A873" s="800"/>
      <c r="B873" s="801"/>
      <c r="C873" s="801"/>
      <c r="D873" s="801"/>
      <c r="E873" s="801"/>
      <c r="F873" s="801"/>
      <c r="G873" s="801"/>
      <c r="H873" s="801"/>
      <c r="I873" s="801"/>
      <c r="J873" s="801"/>
      <c r="K873" s="804"/>
      <c r="L873" s="810"/>
      <c r="M873" s="810"/>
      <c r="N873" s="810"/>
      <c r="O873" s="810"/>
      <c r="P873" s="810"/>
      <c r="Q873" s="810"/>
      <c r="R873" s="810"/>
      <c r="S873" s="810"/>
      <c r="T873" s="810"/>
      <c r="U873" s="810"/>
      <c r="V873" s="813"/>
      <c r="W873" s="800"/>
      <c r="X873" s="789"/>
      <c r="Y873" s="790"/>
    </row>
    <row r="874" spans="1:25" ht="22.5" customHeight="1" thickTop="1" thickBot="1" x14ac:dyDescent="0.3">
      <c r="A874" s="800"/>
      <c r="B874" s="801"/>
      <c r="C874" s="801"/>
      <c r="D874" s="801"/>
      <c r="E874" s="801"/>
      <c r="F874" s="801"/>
      <c r="G874" s="801"/>
      <c r="H874" s="801"/>
      <c r="I874" s="801"/>
      <c r="J874" s="801"/>
      <c r="K874" s="804"/>
      <c r="L874" s="810"/>
      <c r="M874" s="810"/>
      <c r="N874" s="810"/>
      <c r="O874" s="810"/>
      <c r="P874" s="810"/>
      <c r="Q874" s="810"/>
      <c r="R874" s="810"/>
      <c r="S874" s="810"/>
      <c r="T874" s="810"/>
      <c r="U874" s="810"/>
      <c r="V874" s="813"/>
      <c r="W874" s="800"/>
      <c r="X874" s="789"/>
      <c r="Y874" s="790"/>
    </row>
    <row r="875" spans="1:25" ht="22.5" customHeight="1" thickTop="1" thickBot="1" x14ac:dyDescent="0.3">
      <c r="A875" s="800"/>
      <c r="B875" s="801"/>
      <c r="C875" s="801"/>
      <c r="D875" s="801"/>
      <c r="E875" s="801"/>
      <c r="F875" s="801"/>
      <c r="G875" s="801"/>
      <c r="H875" s="801"/>
      <c r="I875" s="801"/>
      <c r="J875" s="801"/>
      <c r="K875" s="804"/>
      <c r="L875" s="810"/>
      <c r="M875" s="810"/>
      <c r="N875" s="810"/>
      <c r="O875" s="810"/>
      <c r="P875" s="810"/>
      <c r="Q875" s="810"/>
      <c r="R875" s="810"/>
      <c r="S875" s="810"/>
      <c r="T875" s="810"/>
      <c r="U875" s="810"/>
      <c r="V875" s="813"/>
      <c r="W875" s="800"/>
      <c r="X875" s="789"/>
      <c r="Y875" s="790"/>
    </row>
    <row r="876" spans="1:25" ht="22.5" customHeight="1" thickTop="1" thickBot="1" x14ac:dyDescent="0.3">
      <c r="A876" s="800"/>
      <c r="B876" s="801"/>
      <c r="C876" s="801"/>
      <c r="D876" s="801"/>
      <c r="E876" s="801"/>
      <c r="F876" s="801"/>
      <c r="G876" s="801"/>
      <c r="H876" s="801"/>
      <c r="I876" s="801"/>
      <c r="J876" s="801"/>
      <c r="K876" s="804"/>
      <c r="L876" s="810"/>
      <c r="M876" s="810"/>
      <c r="N876" s="810"/>
      <c r="O876" s="810"/>
      <c r="P876" s="810"/>
      <c r="Q876" s="810"/>
      <c r="R876" s="810"/>
      <c r="S876" s="810"/>
      <c r="T876" s="810"/>
      <c r="U876" s="810"/>
      <c r="V876" s="813"/>
      <c r="W876" s="800"/>
      <c r="X876" s="789"/>
      <c r="Y876" s="790"/>
    </row>
    <row r="877" spans="1:25" ht="22.5" customHeight="1" thickTop="1" thickBot="1" x14ac:dyDescent="0.3">
      <c r="A877" s="800"/>
      <c r="B877" s="801"/>
      <c r="C877" s="801"/>
      <c r="D877" s="801"/>
      <c r="E877" s="801"/>
      <c r="F877" s="801"/>
      <c r="G877" s="801"/>
      <c r="H877" s="801"/>
      <c r="I877" s="801"/>
      <c r="J877" s="801"/>
      <c r="K877" s="804"/>
      <c r="L877" s="810"/>
      <c r="M877" s="810"/>
      <c r="N877" s="810"/>
      <c r="O877" s="810"/>
      <c r="P877" s="810"/>
      <c r="Q877" s="810"/>
      <c r="R877" s="810"/>
      <c r="S877" s="810"/>
      <c r="T877" s="810"/>
      <c r="U877" s="810"/>
      <c r="V877" s="813"/>
      <c r="W877" s="800"/>
      <c r="X877" s="789"/>
      <c r="Y877" s="790"/>
    </row>
    <row r="878" spans="1:25" ht="22.5" customHeight="1" thickTop="1" thickBot="1" x14ac:dyDescent="0.3">
      <c r="A878" s="800"/>
      <c r="B878" s="801"/>
      <c r="C878" s="801"/>
      <c r="D878" s="801"/>
      <c r="E878" s="801"/>
      <c r="F878" s="801"/>
      <c r="G878" s="801"/>
      <c r="H878" s="801"/>
      <c r="I878" s="801"/>
      <c r="J878" s="801"/>
      <c r="K878" s="804"/>
      <c r="L878" s="810"/>
      <c r="M878" s="810"/>
      <c r="N878" s="810"/>
      <c r="O878" s="810"/>
      <c r="P878" s="810"/>
      <c r="Q878" s="810"/>
      <c r="R878" s="810"/>
      <c r="S878" s="810"/>
      <c r="T878" s="810"/>
      <c r="U878" s="810"/>
      <c r="V878" s="813"/>
      <c r="W878" s="800"/>
      <c r="X878" s="789"/>
      <c r="Y878" s="790"/>
    </row>
    <row r="879" spans="1:25" ht="22.5" customHeight="1" thickTop="1" thickBot="1" x14ac:dyDescent="0.3">
      <c r="A879" s="800"/>
      <c r="B879" s="801"/>
      <c r="C879" s="801"/>
      <c r="D879" s="801"/>
      <c r="E879" s="801"/>
      <c r="F879" s="801"/>
      <c r="G879" s="801"/>
      <c r="H879" s="801"/>
      <c r="I879" s="801"/>
      <c r="J879" s="801"/>
      <c r="K879" s="804"/>
      <c r="L879" s="810"/>
      <c r="M879" s="810"/>
      <c r="N879" s="810"/>
      <c r="O879" s="810"/>
      <c r="P879" s="810"/>
      <c r="Q879" s="810"/>
      <c r="R879" s="810"/>
      <c r="S879" s="810"/>
      <c r="T879" s="810"/>
      <c r="U879" s="810"/>
      <c r="V879" s="813"/>
      <c r="W879" s="800"/>
      <c r="X879" s="789"/>
      <c r="Y879" s="790"/>
    </row>
    <row r="880" spans="1:25" ht="22.5" customHeight="1" thickTop="1" thickBot="1" x14ac:dyDescent="0.3">
      <c r="A880" s="800"/>
      <c r="B880" s="801"/>
      <c r="C880" s="801"/>
      <c r="D880" s="801"/>
      <c r="E880" s="801"/>
      <c r="F880" s="801"/>
      <c r="G880" s="801"/>
      <c r="H880" s="801"/>
      <c r="I880" s="801"/>
      <c r="J880" s="801"/>
      <c r="K880" s="804"/>
      <c r="L880" s="810"/>
      <c r="M880" s="810"/>
      <c r="N880" s="810"/>
      <c r="O880" s="810"/>
      <c r="P880" s="810"/>
      <c r="Q880" s="810"/>
      <c r="R880" s="810"/>
      <c r="S880" s="810"/>
      <c r="T880" s="810"/>
      <c r="U880" s="810"/>
      <c r="V880" s="813"/>
      <c r="W880" s="800"/>
      <c r="X880" s="789"/>
      <c r="Y880" s="790"/>
    </row>
    <row r="881" spans="1:25" ht="22.5" customHeight="1" thickTop="1" thickBot="1" x14ac:dyDescent="0.3">
      <c r="A881" s="800"/>
      <c r="B881" s="801"/>
      <c r="C881" s="801"/>
      <c r="D881" s="801"/>
      <c r="E881" s="801"/>
      <c r="F881" s="801"/>
      <c r="G881" s="801"/>
      <c r="H881" s="801"/>
      <c r="I881" s="801"/>
      <c r="J881" s="801"/>
      <c r="K881" s="804"/>
      <c r="L881" s="810"/>
      <c r="M881" s="810"/>
      <c r="N881" s="810"/>
      <c r="O881" s="810"/>
      <c r="P881" s="810"/>
      <c r="Q881" s="810"/>
      <c r="R881" s="810"/>
      <c r="S881" s="810"/>
      <c r="T881" s="810"/>
      <c r="U881" s="810"/>
      <c r="V881" s="813"/>
      <c r="W881" s="800"/>
      <c r="X881" s="789"/>
      <c r="Y881" s="790"/>
    </row>
    <row r="882" spans="1:25" ht="22.5" customHeight="1" thickTop="1" thickBot="1" x14ac:dyDescent="0.3">
      <c r="A882" s="800"/>
      <c r="B882" s="801"/>
      <c r="C882" s="801"/>
      <c r="D882" s="801"/>
      <c r="E882" s="801"/>
      <c r="F882" s="801"/>
      <c r="G882" s="801"/>
      <c r="H882" s="801"/>
      <c r="I882" s="801"/>
      <c r="J882" s="801"/>
      <c r="K882" s="804"/>
      <c r="L882" s="810"/>
      <c r="M882" s="810"/>
      <c r="N882" s="810"/>
      <c r="O882" s="810"/>
      <c r="P882" s="810"/>
      <c r="Q882" s="810"/>
      <c r="R882" s="810"/>
      <c r="S882" s="810"/>
      <c r="T882" s="810"/>
      <c r="U882" s="810"/>
      <c r="V882" s="813"/>
      <c r="W882" s="800"/>
      <c r="X882" s="789"/>
      <c r="Y882" s="790"/>
    </row>
    <row r="883" spans="1:25" ht="22.5" customHeight="1" thickTop="1" thickBot="1" x14ac:dyDescent="0.3">
      <c r="A883" s="800"/>
      <c r="B883" s="801"/>
      <c r="C883" s="801"/>
      <c r="D883" s="801"/>
      <c r="E883" s="801"/>
      <c r="F883" s="801"/>
      <c r="G883" s="801"/>
      <c r="H883" s="801"/>
      <c r="I883" s="801"/>
      <c r="J883" s="801"/>
      <c r="K883" s="804"/>
      <c r="L883" s="810"/>
      <c r="M883" s="810"/>
      <c r="N883" s="810"/>
      <c r="O883" s="810"/>
      <c r="P883" s="810"/>
      <c r="Q883" s="810"/>
      <c r="R883" s="810"/>
      <c r="S883" s="810"/>
      <c r="T883" s="810"/>
      <c r="U883" s="810"/>
      <c r="V883" s="813"/>
      <c r="W883" s="800"/>
      <c r="X883" s="789"/>
      <c r="Y883" s="790"/>
    </row>
    <row r="884" spans="1:25" ht="22.5" customHeight="1" thickTop="1" thickBot="1" x14ac:dyDescent="0.3">
      <c r="A884" s="800"/>
      <c r="B884" s="801"/>
      <c r="C884" s="801"/>
      <c r="D884" s="801"/>
      <c r="E884" s="801"/>
      <c r="F884" s="801"/>
      <c r="G884" s="801"/>
      <c r="H884" s="801"/>
      <c r="I884" s="801"/>
      <c r="J884" s="801"/>
      <c r="K884" s="804"/>
      <c r="L884" s="810"/>
      <c r="M884" s="810"/>
      <c r="N884" s="810"/>
      <c r="O884" s="810"/>
      <c r="P884" s="810"/>
      <c r="Q884" s="810"/>
      <c r="R884" s="810"/>
      <c r="S884" s="810"/>
      <c r="T884" s="810"/>
      <c r="U884" s="810"/>
      <c r="V884" s="813"/>
      <c r="W884" s="800"/>
      <c r="X884" s="789"/>
      <c r="Y884" s="790"/>
    </row>
    <row r="885" spans="1:25" ht="22.5" customHeight="1" thickTop="1" thickBot="1" x14ac:dyDescent="0.3">
      <c r="A885" s="800"/>
      <c r="B885" s="801"/>
      <c r="C885" s="801"/>
      <c r="D885" s="801"/>
      <c r="E885" s="801"/>
      <c r="F885" s="801"/>
      <c r="G885" s="801"/>
      <c r="H885" s="801"/>
      <c r="I885" s="801"/>
      <c r="J885" s="801"/>
      <c r="K885" s="804"/>
      <c r="L885" s="810"/>
      <c r="M885" s="810"/>
      <c r="N885" s="810"/>
      <c r="O885" s="810"/>
      <c r="P885" s="810"/>
      <c r="Q885" s="810"/>
      <c r="R885" s="810"/>
      <c r="S885" s="810"/>
      <c r="T885" s="810"/>
      <c r="U885" s="810"/>
      <c r="V885" s="813"/>
      <c r="W885" s="800"/>
      <c r="X885" s="789"/>
      <c r="Y885" s="790"/>
    </row>
    <row r="886" spans="1:25" ht="22.5" customHeight="1" thickTop="1" thickBot="1" x14ac:dyDescent="0.3">
      <c r="A886" s="800"/>
      <c r="B886" s="801"/>
      <c r="C886" s="801"/>
      <c r="D886" s="801"/>
      <c r="E886" s="801"/>
      <c r="F886" s="801"/>
      <c r="G886" s="801"/>
      <c r="H886" s="801"/>
      <c r="I886" s="801"/>
      <c r="J886" s="801"/>
      <c r="K886" s="804"/>
      <c r="L886" s="810"/>
      <c r="M886" s="810"/>
      <c r="N886" s="810"/>
      <c r="O886" s="810"/>
      <c r="P886" s="810"/>
      <c r="Q886" s="810"/>
      <c r="R886" s="810"/>
      <c r="S886" s="810"/>
      <c r="T886" s="810"/>
      <c r="U886" s="810"/>
      <c r="V886" s="813"/>
      <c r="W886" s="800"/>
      <c r="X886" s="789"/>
      <c r="Y886" s="790"/>
    </row>
    <row r="887" spans="1:25" ht="22.5" customHeight="1" thickTop="1" thickBot="1" x14ac:dyDescent="0.3">
      <c r="A887" s="800"/>
      <c r="B887" s="801"/>
      <c r="C887" s="801"/>
      <c r="D887" s="801"/>
      <c r="E887" s="801"/>
      <c r="F887" s="801"/>
      <c r="G887" s="801"/>
      <c r="H887" s="801"/>
      <c r="I887" s="801"/>
      <c r="J887" s="801"/>
      <c r="K887" s="804"/>
      <c r="L887" s="810"/>
      <c r="M887" s="810"/>
      <c r="N887" s="810"/>
      <c r="O887" s="810"/>
      <c r="P887" s="810"/>
      <c r="Q887" s="810"/>
      <c r="R887" s="810"/>
      <c r="S887" s="810"/>
      <c r="T887" s="810"/>
      <c r="U887" s="810"/>
      <c r="V887" s="813"/>
      <c r="W887" s="800"/>
      <c r="X887" s="789"/>
      <c r="Y887" s="790"/>
    </row>
    <row r="888" spans="1:25" ht="22.5" customHeight="1" thickTop="1" thickBot="1" x14ac:dyDescent="0.3">
      <c r="A888" s="800"/>
      <c r="B888" s="801"/>
      <c r="C888" s="801"/>
      <c r="D888" s="801"/>
      <c r="E888" s="801"/>
      <c r="F888" s="801"/>
      <c r="G888" s="801"/>
      <c r="H888" s="801"/>
      <c r="I888" s="801"/>
      <c r="J888" s="801"/>
      <c r="K888" s="804"/>
      <c r="L888" s="810"/>
      <c r="M888" s="810"/>
      <c r="N888" s="810"/>
      <c r="O888" s="810"/>
      <c r="P888" s="810"/>
      <c r="Q888" s="810"/>
      <c r="R888" s="810"/>
      <c r="S888" s="810"/>
      <c r="T888" s="810"/>
      <c r="U888" s="810"/>
      <c r="V888" s="813"/>
      <c r="W888" s="800"/>
      <c r="X888" s="789"/>
      <c r="Y888" s="790"/>
    </row>
    <row r="889" spans="1:25" ht="22.5" customHeight="1" thickTop="1" thickBot="1" x14ac:dyDescent="0.3">
      <c r="A889" s="800"/>
      <c r="B889" s="801"/>
      <c r="C889" s="801"/>
      <c r="D889" s="801"/>
      <c r="E889" s="801"/>
      <c r="F889" s="801"/>
      <c r="G889" s="801"/>
      <c r="H889" s="801"/>
      <c r="I889" s="801"/>
      <c r="J889" s="801"/>
      <c r="K889" s="804"/>
      <c r="L889" s="810"/>
      <c r="M889" s="810"/>
      <c r="N889" s="810"/>
      <c r="O889" s="810"/>
      <c r="P889" s="810"/>
      <c r="Q889" s="810"/>
      <c r="R889" s="810"/>
      <c r="S889" s="810"/>
      <c r="T889" s="810"/>
      <c r="U889" s="810"/>
      <c r="V889" s="813"/>
      <c r="W889" s="800"/>
      <c r="X889" s="789"/>
      <c r="Y889" s="790"/>
    </row>
    <row r="890" spans="1:25" ht="22.5" customHeight="1" thickTop="1" thickBot="1" x14ac:dyDescent="0.3">
      <c r="A890" s="800"/>
      <c r="B890" s="801"/>
      <c r="C890" s="801"/>
      <c r="D890" s="801"/>
      <c r="E890" s="801"/>
      <c r="F890" s="801"/>
      <c r="G890" s="801"/>
      <c r="H890" s="801"/>
      <c r="I890" s="801"/>
      <c r="J890" s="801"/>
      <c r="K890" s="804"/>
      <c r="L890" s="810"/>
      <c r="M890" s="810"/>
      <c r="N890" s="810"/>
      <c r="O890" s="810"/>
      <c r="P890" s="810"/>
      <c r="Q890" s="810"/>
      <c r="R890" s="810"/>
      <c r="S890" s="810"/>
      <c r="T890" s="810"/>
      <c r="U890" s="810"/>
      <c r="V890" s="813"/>
      <c r="W890" s="800"/>
      <c r="X890" s="789"/>
      <c r="Y890" s="790"/>
    </row>
    <row r="891" spans="1:25" ht="22.5" customHeight="1" thickTop="1" thickBot="1" x14ac:dyDescent="0.3">
      <c r="A891" s="800"/>
      <c r="B891" s="801"/>
      <c r="C891" s="801"/>
      <c r="D891" s="801"/>
      <c r="E891" s="801"/>
      <c r="F891" s="801"/>
      <c r="G891" s="801"/>
      <c r="H891" s="801"/>
      <c r="I891" s="801"/>
      <c r="J891" s="801"/>
      <c r="K891" s="804"/>
      <c r="L891" s="810"/>
      <c r="M891" s="810"/>
      <c r="N891" s="810"/>
      <c r="O891" s="810"/>
      <c r="P891" s="810"/>
      <c r="Q891" s="810"/>
      <c r="R891" s="810"/>
      <c r="S891" s="810"/>
      <c r="T891" s="810"/>
      <c r="U891" s="810"/>
      <c r="V891" s="813"/>
      <c r="W891" s="800"/>
      <c r="X891" s="789"/>
      <c r="Y891" s="790"/>
    </row>
    <row r="892" spans="1:25" ht="22.5" customHeight="1" thickTop="1" thickBot="1" x14ac:dyDescent="0.3">
      <c r="A892" s="800"/>
      <c r="B892" s="801"/>
      <c r="C892" s="801"/>
      <c r="D892" s="801"/>
      <c r="E892" s="801"/>
      <c r="F892" s="801"/>
      <c r="G892" s="801"/>
      <c r="H892" s="801"/>
      <c r="I892" s="801"/>
      <c r="J892" s="801"/>
      <c r="K892" s="804"/>
      <c r="L892" s="810"/>
      <c r="M892" s="810"/>
      <c r="N892" s="810"/>
      <c r="O892" s="810"/>
      <c r="P892" s="810"/>
      <c r="Q892" s="810"/>
      <c r="R892" s="810"/>
      <c r="S892" s="810"/>
      <c r="T892" s="810"/>
      <c r="U892" s="810"/>
      <c r="V892" s="813"/>
      <c r="W892" s="800"/>
      <c r="X892" s="789"/>
      <c r="Y892" s="790"/>
    </row>
    <row r="893" spans="1:25" ht="22.5" customHeight="1" thickTop="1" thickBot="1" x14ac:dyDescent="0.3">
      <c r="A893" s="800"/>
      <c r="B893" s="801"/>
      <c r="C893" s="801"/>
      <c r="D893" s="801"/>
      <c r="E893" s="801"/>
      <c r="F893" s="801"/>
      <c r="G893" s="801"/>
      <c r="H893" s="801"/>
      <c r="I893" s="801"/>
      <c r="J893" s="801"/>
      <c r="K893" s="804"/>
      <c r="L893" s="810"/>
      <c r="M893" s="810"/>
      <c r="N893" s="810"/>
      <c r="O893" s="810"/>
      <c r="P893" s="810"/>
      <c r="Q893" s="810"/>
      <c r="R893" s="810"/>
      <c r="S893" s="810"/>
      <c r="T893" s="810"/>
      <c r="U893" s="810"/>
      <c r="V893" s="813"/>
      <c r="W893" s="800"/>
      <c r="X893" s="789"/>
      <c r="Y893" s="790"/>
    </row>
    <row r="894" spans="1:25" ht="22.5" customHeight="1" thickTop="1" thickBot="1" x14ac:dyDescent="0.3">
      <c r="A894" s="800"/>
      <c r="B894" s="801"/>
      <c r="C894" s="801"/>
      <c r="D894" s="801"/>
      <c r="E894" s="801"/>
      <c r="F894" s="801"/>
      <c r="G894" s="801"/>
      <c r="H894" s="801"/>
      <c r="I894" s="801"/>
      <c r="J894" s="801"/>
      <c r="K894" s="804"/>
      <c r="L894" s="810"/>
      <c r="M894" s="810"/>
      <c r="N894" s="810"/>
      <c r="O894" s="810"/>
      <c r="P894" s="810"/>
      <c r="Q894" s="810"/>
      <c r="R894" s="810"/>
      <c r="S894" s="810"/>
      <c r="T894" s="810"/>
      <c r="U894" s="810"/>
      <c r="V894" s="813"/>
      <c r="W894" s="800"/>
      <c r="X894" s="789"/>
      <c r="Y894" s="790"/>
    </row>
    <row r="895" spans="1:25" ht="22.5" customHeight="1" thickTop="1" thickBot="1" x14ac:dyDescent="0.3">
      <c r="A895" s="800"/>
      <c r="B895" s="801"/>
      <c r="C895" s="801"/>
      <c r="D895" s="801"/>
      <c r="E895" s="801"/>
      <c r="F895" s="801"/>
      <c r="G895" s="801"/>
      <c r="H895" s="801"/>
      <c r="I895" s="801"/>
      <c r="J895" s="801"/>
      <c r="K895" s="804"/>
      <c r="L895" s="810"/>
      <c r="M895" s="810"/>
      <c r="N895" s="810"/>
      <c r="O895" s="810"/>
      <c r="P895" s="810"/>
      <c r="Q895" s="810"/>
      <c r="R895" s="810"/>
      <c r="S895" s="810"/>
      <c r="T895" s="810"/>
      <c r="U895" s="810"/>
      <c r="V895" s="813"/>
      <c r="W895" s="800"/>
      <c r="X895" s="789"/>
      <c r="Y895" s="790"/>
    </row>
    <row r="896" spans="1:25" ht="22.5" customHeight="1" thickTop="1" thickBot="1" x14ac:dyDescent="0.3">
      <c r="A896" s="800"/>
      <c r="B896" s="801"/>
      <c r="C896" s="801"/>
      <c r="D896" s="801"/>
      <c r="E896" s="801"/>
      <c r="F896" s="801"/>
      <c r="G896" s="801"/>
      <c r="H896" s="801"/>
      <c r="I896" s="801"/>
      <c r="J896" s="801"/>
      <c r="K896" s="804"/>
      <c r="L896" s="810"/>
      <c r="M896" s="810"/>
      <c r="N896" s="810"/>
      <c r="O896" s="810"/>
      <c r="P896" s="810"/>
      <c r="Q896" s="810"/>
      <c r="R896" s="810"/>
      <c r="S896" s="810"/>
      <c r="T896" s="810"/>
      <c r="U896" s="810"/>
      <c r="V896" s="813"/>
      <c r="W896" s="800"/>
      <c r="X896" s="789"/>
      <c r="Y896" s="790"/>
    </row>
    <row r="897" spans="1:25" s="171" customFormat="1" ht="22.5" customHeight="1" thickTop="1" thickBot="1" x14ac:dyDescent="0.3">
      <c r="A897" s="800"/>
      <c r="B897" s="801"/>
      <c r="C897" s="801"/>
      <c r="D897" s="801"/>
      <c r="E897" s="801"/>
      <c r="F897" s="801"/>
      <c r="G897" s="801"/>
      <c r="H897" s="802"/>
      <c r="I897" s="802"/>
      <c r="J897" s="802"/>
      <c r="K897" s="790"/>
      <c r="L897" s="842"/>
      <c r="M897" s="842"/>
      <c r="N897" s="842"/>
      <c r="O897" s="842"/>
      <c r="P897" s="842"/>
      <c r="Q897" s="842"/>
      <c r="R897" s="842"/>
      <c r="S897" s="842"/>
      <c r="T897" s="842"/>
      <c r="U897" s="842"/>
      <c r="V897" s="843"/>
      <c r="W897" s="802"/>
      <c r="X897" s="789"/>
      <c r="Y897" s="790"/>
    </row>
    <row r="898" spans="1:25" s="171" customFormat="1" ht="22.5" customHeight="1" thickTop="1" thickBot="1" x14ac:dyDescent="0.3">
      <c r="A898" s="800"/>
      <c r="B898" s="801"/>
      <c r="C898" s="801"/>
      <c r="D898" s="801"/>
      <c r="E898" s="801"/>
      <c r="F898" s="801"/>
      <c r="G898" s="801"/>
      <c r="H898" s="802"/>
      <c r="I898" s="802"/>
      <c r="J898" s="802"/>
      <c r="K898" s="803"/>
      <c r="L898" s="844"/>
      <c r="M898" s="844"/>
      <c r="N898" s="844"/>
      <c r="O898" s="844"/>
      <c r="P898" s="844"/>
      <c r="Q898" s="844"/>
      <c r="R898" s="844"/>
      <c r="S898" s="844"/>
      <c r="T898" s="844"/>
      <c r="U898" s="844"/>
      <c r="V898" s="844"/>
      <c r="W898" s="844"/>
      <c r="X898" s="789"/>
      <c r="Y898" s="790"/>
    </row>
    <row r="899" spans="1:25" s="171" customFormat="1" ht="22.5" customHeight="1" thickTop="1" thickBot="1" x14ac:dyDescent="0.3">
      <c r="A899" s="800"/>
      <c r="B899" s="801"/>
      <c r="C899" s="801"/>
      <c r="D899" s="801"/>
      <c r="E899" s="801"/>
      <c r="F899" s="801"/>
      <c r="G899" s="801"/>
      <c r="H899" s="802"/>
      <c r="I899" s="802"/>
      <c r="J899" s="802"/>
      <c r="K899" s="803"/>
      <c r="L899" s="844"/>
      <c r="M899" s="844"/>
      <c r="N899" s="844"/>
      <c r="O899" s="844"/>
      <c r="P899" s="844"/>
      <c r="Q899" s="844"/>
      <c r="R899" s="844"/>
      <c r="S899" s="844"/>
      <c r="T899" s="844"/>
      <c r="U899" s="844"/>
      <c r="V899" s="844"/>
      <c r="W899" s="844"/>
      <c r="X899" s="789"/>
      <c r="Y899" s="790"/>
    </row>
    <row r="900" spans="1:25" s="171" customFormat="1" ht="22.5" customHeight="1" thickTop="1" thickBot="1" x14ac:dyDescent="0.3">
      <c r="A900" s="800"/>
      <c r="B900" s="801"/>
      <c r="C900" s="801"/>
      <c r="D900" s="801"/>
      <c r="E900" s="801"/>
      <c r="F900" s="801"/>
      <c r="G900" s="801"/>
      <c r="H900" s="801"/>
      <c r="I900" s="801"/>
      <c r="J900" s="801"/>
      <c r="K900" s="804"/>
      <c r="L900" s="845"/>
      <c r="M900" s="845"/>
      <c r="N900" s="845"/>
      <c r="O900" s="845"/>
      <c r="P900" s="845"/>
      <c r="Q900" s="845"/>
      <c r="R900" s="845"/>
      <c r="S900" s="845"/>
      <c r="T900" s="845"/>
      <c r="U900" s="845"/>
      <c r="V900" s="845"/>
      <c r="W900" s="845"/>
      <c r="X900" s="789"/>
      <c r="Y900" s="790"/>
    </row>
    <row r="901" spans="1:25" s="171" customFormat="1" ht="22.5" customHeight="1" thickTop="1" thickBot="1" x14ac:dyDescent="0.3">
      <c r="A901" s="800"/>
      <c r="B901" s="801"/>
      <c r="C901" s="801"/>
      <c r="D901" s="801"/>
      <c r="E901" s="801"/>
      <c r="F901" s="801"/>
      <c r="G901" s="801"/>
      <c r="H901" s="801"/>
      <c r="I901" s="801"/>
      <c r="J901" s="801"/>
      <c r="K901" s="804"/>
      <c r="L901" s="845"/>
      <c r="M901" s="845"/>
      <c r="N901" s="845"/>
      <c r="O901" s="845"/>
      <c r="P901" s="845"/>
      <c r="Q901" s="845"/>
      <c r="R901" s="845"/>
      <c r="S901" s="845"/>
      <c r="T901" s="845"/>
      <c r="U901" s="845"/>
      <c r="V901" s="845"/>
      <c r="W901" s="845"/>
      <c r="X901" s="789"/>
      <c r="Y901" s="790"/>
    </row>
    <row r="902" spans="1:25" s="171" customFormat="1" ht="22.5" customHeight="1" thickTop="1" thickBot="1" x14ac:dyDescent="0.3">
      <c r="A902" s="800"/>
      <c r="B902" s="801"/>
      <c r="C902" s="801"/>
      <c r="D902" s="801"/>
      <c r="E902" s="801"/>
      <c r="F902" s="801"/>
      <c r="G902" s="801"/>
      <c r="H902" s="801"/>
      <c r="I902" s="801"/>
      <c r="J902" s="801"/>
      <c r="K902" s="804"/>
      <c r="L902" s="845"/>
      <c r="M902" s="845"/>
      <c r="N902" s="845"/>
      <c r="O902" s="845"/>
      <c r="P902" s="845"/>
      <c r="Q902" s="845"/>
      <c r="R902" s="845"/>
      <c r="S902" s="845"/>
      <c r="T902" s="845"/>
      <c r="U902" s="845"/>
      <c r="V902" s="845"/>
      <c r="W902" s="845"/>
      <c r="X902" s="789"/>
      <c r="Y902" s="790"/>
    </row>
    <row r="903" spans="1:25" s="171" customFormat="1" ht="22.5" customHeight="1" thickTop="1" thickBot="1" x14ac:dyDescent="0.3">
      <c r="A903" s="800"/>
      <c r="B903" s="801"/>
      <c r="C903" s="801"/>
      <c r="D903" s="801"/>
      <c r="E903" s="801"/>
      <c r="F903" s="801"/>
      <c r="G903" s="801"/>
      <c r="H903" s="801"/>
      <c r="I903" s="801"/>
      <c r="J903" s="801"/>
      <c r="K903" s="804"/>
      <c r="L903" s="845"/>
      <c r="M903" s="845"/>
      <c r="N903" s="845"/>
      <c r="O903" s="845"/>
      <c r="P903" s="845"/>
      <c r="Q903" s="845"/>
      <c r="R903" s="845"/>
      <c r="S903" s="845"/>
      <c r="T903" s="845"/>
      <c r="U903" s="845"/>
      <c r="V903" s="845"/>
      <c r="W903" s="845"/>
      <c r="X903" s="789"/>
      <c r="Y903" s="790"/>
    </row>
    <row r="904" spans="1:25" s="171" customFormat="1" ht="22.5" customHeight="1" thickTop="1" thickBot="1" x14ac:dyDescent="0.3">
      <c r="A904" s="800"/>
      <c r="B904" s="801"/>
      <c r="C904" s="801"/>
      <c r="D904" s="801"/>
      <c r="E904" s="801"/>
      <c r="F904" s="801"/>
      <c r="G904" s="801"/>
      <c r="H904" s="801"/>
      <c r="I904" s="801"/>
      <c r="J904" s="801"/>
      <c r="K904" s="804"/>
      <c r="L904" s="845"/>
      <c r="M904" s="845"/>
      <c r="N904" s="845"/>
      <c r="O904" s="845"/>
      <c r="P904" s="845"/>
      <c r="Q904" s="845"/>
      <c r="R904" s="845"/>
      <c r="S904" s="845"/>
      <c r="T904" s="845"/>
      <c r="U904" s="845"/>
      <c r="V904" s="845"/>
      <c r="W904" s="845"/>
      <c r="X904" s="789"/>
      <c r="Y904" s="790"/>
    </row>
    <row r="905" spans="1:25" s="171" customFormat="1" ht="22.5" customHeight="1" thickTop="1" thickBot="1" x14ac:dyDescent="0.3">
      <c r="A905" s="800"/>
      <c r="B905" s="801"/>
      <c r="C905" s="801"/>
      <c r="D905" s="801"/>
      <c r="E905" s="801"/>
      <c r="F905" s="801"/>
      <c r="G905" s="801"/>
      <c r="H905" s="801"/>
      <c r="I905" s="801"/>
      <c r="J905" s="801"/>
      <c r="K905" s="804"/>
      <c r="L905" s="845"/>
      <c r="M905" s="845"/>
      <c r="N905" s="845"/>
      <c r="O905" s="845"/>
      <c r="P905" s="845"/>
      <c r="Q905" s="845"/>
      <c r="R905" s="845"/>
      <c r="S905" s="845"/>
      <c r="T905" s="845"/>
      <c r="U905" s="845"/>
      <c r="V905" s="845"/>
      <c r="W905" s="845"/>
      <c r="X905" s="789"/>
      <c r="Y905" s="790"/>
    </row>
    <row r="906" spans="1:25" s="171" customFormat="1" ht="22.5" customHeight="1" thickTop="1" thickBot="1" x14ac:dyDescent="0.3">
      <c r="A906" s="800"/>
      <c r="B906" s="801"/>
      <c r="C906" s="801"/>
      <c r="D906" s="801"/>
      <c r="E906" s="801"/>
      <c r="F906" s="801"/>
      <c r="G906" s="801"/>
      <c r="H906" s="801"/>
      <c r="I906" s="801"/>
      <c r="J906" s="801"/>
      <c r="K906" s="804"/>
      <c r="L906" s="845"/>
      <c r="M906" s="845"/>
      <c r="N906" s="845"/>
      <c r="O906" s="845"/>
      <c r="P906" s="845"/>
      <c r="Q906" s="845"/>
      <c r="R906" s="845"/>
      <c r="S906" s="845"/>
      <c r="T906" s="845"/>
      <c r="U906" s="845"/>
      <c r="V906" s="845"/>
      <c r="W906" s="845"/>
      <c r="X906" s="789"/>
      <c r="Y906" s="790"/>
    </row>
    <row r="907" spans="1:25" s="171" customFormat="1" ht="22.5" customHeight="1" thickTop="1" thickBot="1" x14ac:dyDescent="0.3">
      <c r="A907" s="800"/>
      <c r="B907" s="801"/>
      <c r="C907" s="801"/>
      <c r="D907" s="801"/>
      <c r="E907" s="801"/>
      <c r="F907" s="801"/>
      <c r="G907" s="801"/>
      <c r="H907" s="801"/>
      <c r="I907" s="801"/>
      <c r="J907" s="801"/>
      <c r="K907" s="804"/>
      <c r="L907" s="845"/>
      <c r="M907" s="845"/>
      <c r="N907" s="845"/>
      <c r="O907" s="845"/>
      <c r="P907" s="845"/>
      <c r="Q907" s="845"/>
      <c r="R907" s="845"/>
      <c r="S907" s="845"/>
      <c r="T907" s="845"/>
      <c r="U907" s="845"/>
      <c r="V907" s="845"/>
      <c r="W907" s="845"/>
      <c r="X907" s="789"/>
      <c r="Y907" s="790"/>
    </row>
    <row r="908" spans="1:25" s="171" customFormat="1" ht="22.5" customHeight="1" thickTop="1" thickBot="1" x14ac:dyDescent="0.3">
      <c r="A908" s="800"/>
      <c r="B908" s="801"/>
      <c r="C908" s="801"/>
      <c r="D908" s="801"/>
      <c r="E908" s="801"/>
      <c r="F908" s="801"/>
      <c r="G908" s="801"/>
      <c r="H908" s="801"/>
      <c r="I908" s="801"/>
      <c r="J908" s="801"/>
      <c r="K908" s="804"/>
      <c r="L908" s="845"/>
      <c r="M908" s="845"/>
      <c r="N908" s="845"/>
      <c r="O908" s="845"/>
      <c r="P908" s="845"/>
      <c r="Q908" s="845"/>
      <c r="R908" s="845"/>
      <c r="S908" s="845"/>
      <c r="T908" s="845"/>
      <c r="U908" s="845"/>
      <c r="V908" s="845"/>
      <c r="W908" s="845"/>
      <c r="X908" s="789"/>
      <c r="Y908" s="790"/>
    </row>
    <row r="909" spans="1:25" s="171" customFormat="1" ht="22.5" customHeight="1" thickTop="1" thickBot="1" x14ac:dyDescent="0.3">
      <c r="A909" s="800"/>
      <c r="B909" s="801"/>
      <c r="C909" s="801"/>
      <c r="D909" s="801"/>
      <c r="E909" s="801"/>
      <c r="F909" s="801"/>
      <c r="G909" s="801"/>
      <c r="H909" s="801"/>
      <c r="I909" s="801"/>
      <c r="J909" s="801"/>
      <c r="K909" s="804"/>
      <c r="L909" s="845"/>
      <c r="M909" s="845"/>
      <c r="N909" s="845"/>
      <c r="O909" s="845"/>
      <c r="P909" s="845"/>
      <c r="Q909" s="845"/>
      <c r="R909" s="845"/>
      <c r="S909" s="845"/>
      <c r="T909" s="845"/>
      <c r="U909" s="845"/>
      <c r="V909" s="845"/>
      <c r="W909" s="845"/>
      <c r="X909" s="789"/>
      <c r="Y909" s="790"/>
    </row>
    <row r="910" spans="1:25" s="171" customFormat="1" ht="22.5" customHeight="1" thickTop="1" thickBot="1" x14ac:dyDescent="0.3">
      <c r="A910" s="800"/>
      <c r="B910" s="801"/>
      <c r="C910" s="801"/>
      <c r="D910" s="801"/>
      <c r="E910" s="801"/>
      <c r="F910" s="801"/>
      <c r="G910" s="801"/>
      <c r="H910" s="801"/>
      <c r="I910" s="801"/>
      <c r="J910" s="801"/>
      <c r="K910" s="804"/>
      <c r="L910" s="845"/>
      <c r="M910" s="845"/>
      <c r="N910" s="845"/>
      <c r="O910" s="845"/>
      <c r="P910" s="845"/>
      <c r="Q910" s="845"/>
      <c r="R910" s="845"/>
      <c r="S910" s="845"/>
      <c r="T910" s="845"/>
      <c r="U910" s="845"/>
      <c r="V910" s="845"/>
      <c r="W910" s="845"/>
      <c r="X910" s="789"/>
      <c r="Y910" s="790"/>
    </row>
    <row r="911" spans="1:25" s="171" customFormat="1" ht="22.5" customHeight="1" thickTop="1" thickBot="1" x14ac:dyDescent="0.3">
      <c r="A911" s="800"/>
      <c r="B911" s="801"/>
      <c r="C911" s="801"/>
      <c r="D911" s="801"/>
      <c r="E911" s="801"/>
      <c r="F911" s="801"/>
      <c r="G911" s="801"/>
      <c r="H911" s="801"/>
      <c r="I911" s="801"/>
      <c r="J911" s="801"/>
      <c r="K911" s="804"/>
      <c r="L911" s="845"/>
      <c r="M911" s="845"/>
      <c r="N911" s="845"/>
      <c r="O911" s="845"/>
      <c r="P911" s="845"/>
      <c r="Q911" s="845"/>
      <c r="R911" s="845"/>
      <c r="S911" s="845"/>
      <c r="T911" s="845"/>
      <c r="U911" s="845"/>
      <c r="V911" s="845"/>
      <c r="W911" s="845"/>
      <c r="X911" s="789"/>
      <c r="Y911" s="790"/>
    </row>
    <row r="912" spans="1:25" s="171" customFormat="1" ht="22.5" customHeight="1" thickTop="1" thickBot="1" x14ac:dyDescent="0.3">
      <c r="A912" s="800"/>
      <c r="B912" s="801"/>
      <c r="C912" s="801"/>
      <c r="D912" s="801"/>
      <c r="E912" s="801"/>
      <c r="F912" s="801"/>
      <c r="G912" s="801"/>
      <c r="H912" s="801"/>
      <c r="I912" s="801"/>
      <c r="J912" s="801"/>
      <c r="K912" s="804"/>
      <c r="L912" s="845"/>
      <c r="M912" s="845"/>
      <c r="N912" s="845"/>
      <c r="O912" s="845"/>
      <c r="P912" s="845"/>
      <c r="Q912" s="845"/>
      <c r="R912" s="845"/>
      <c r="S912" s="845"/>
      <c r="T912" s="845"/>
      <c r="U912" s="845"/>
      <c r="V912" s="845"/>
      <c r="W912" s="845"/>
      <c r="X912" s="789"/>
      <c r="Y912" s="790"/>
    </row>
    <row r="913" spans="1:25" s="171" customFormat="1" ht="22.5" customHeight="1" thickTop="1" thickBot="1" x14ac:dyDescent="0.3">
      <c r="A913" s="800"/>
      <c r="B913" s="801"/>
      <c r="C913" s="801"/>
      <c r="D913" s="801"/>
      <c r="E913" s="801"/>
      <c r="F913" s="801"/>
      <c r="G913" s="801"/>
      <c r="H913" s="801"/>
      <c r="I913" s="801"/>
      <c r="J913" s="801"/>
      <c r="K913" s="804"/>
      <c r="L913" s="845"/>
      <c r="M913" s="845"/>
      <c r="N913" s="845"/>
      <c r="O913" s="845"/>
      <c r="P913" s="845"/>
      <c r="Q913" s="845"/>
      <c r="R913" s="845"/>
      <c r="S913" s="845"/>
      <c r="T913" s="845"/>
      <c r="U913" s="845"/>
      <c r="V913" s="845"/>
      <c r="W913" s="845"/>
      <c r="X913" s="789"/>
      <c r="Y913" s="790"/>
    </row>
    <row r="914" spans="1:25" s="171" customFormat="1" ht="22.5" customHeight="1" thickTop="1" thickBot="1" x14ac:dyDescent="0.3">
      <c r="A914" s="800"/>
      <c r="B914" s="801"/>
      <c r="C914" s="801"/>
      <c r="D914" s="801"/>
      <c r="E914" s="801"/>
      <c r="F914" s="801"/>
      <c r="G914" s="801"/>
      <c r="H914" s="801"/>
      <c r="I914" s="801"/>
      <c r="J914" s="801"/>
      <c r="K914" s="804"/>
      <c r="L914" s="845"/>
      <c r="M914" s="845"/>
      <c r="N914" s="845"/>
      <c r="O914" s="845"/>
      <c r="P914" s="845"/>
      <c r="Q914" s="845"/>
      <c r="R914" s="845"/>
      <c r="S914" s="845"/>
      <c r="T914" s="845"/>
      <c r="U914" s="845"/>
      <c r="V914" s="845"/>
      <c r="W914" s="845"/>
      <c r="X914" s="789"/>
      <c r="Y914" s="790"/>
    </row>
    <row r="915" spans="1:25" s="171" customFormat="1" ht="22.5" customHeight="1" thickTop="1" thickBot="1" x14ac:dyDescent="0.3">
      <c r="A915" s="800"/>
      <c r="B915" s="801"/>
      <c r="C915" s="801"/>
      <c r="D915" s="801"/>
      <c r="E915" s="801"/>
      <c r="F915" s="801"/>
      <c r="G915" s="801"/>
      <c r="H915" s="801"/>
      <c r="I915" s="801"/>
      <c r="J915" s="801"/>
      <c r="K915" s="804"/>
      <c r="L915" s="845"/>
      <c r="M915" s="845"/>
      <c r="N915" s="845"/>
      <c r="O915" s="845"/>
      <c r="P915" s="845"/>
      <c r="Q915" s="845"/>
      <c r="R915" s="845"/>
      <c r="S915" s="845"/>
      <c r="T915" s="845"/>
      <c r="U915" s="845"/>
      <c r="V915" s="845"/>
      <c r="W915" s="845"/>
      <c r="X915" s="789"/>
      <c r="Y915" s="790"/>
    </row>
    <row r="916" spans="1:25" s="171" customFormat="1" ht="22.5" customHeight="1" thickTop="1" thickBot="1" x14ac:dyDescent="0.3">
      <c r="A916" s="800"/>
      <c r="B916" s="801"/>
      <c r="C916" s="801"/>
      <c r="D916" s="801"/>
      <c r="E916" s="801"/>
      <c r="F916" s="801"/>
      <c r="G916" s="801"/>
      <c r="H916" s="801"/>
      <c r="I916" s="801"/>
      <c r="J916" s="801"/>
      <c r="K916" s="804"/>
      <c r="L916" s="845"/>
      <c r="M916" s="845"/>
      <c r="N916" s="845"/>
      <c r="O916" s="845"/>
      <c r="P916" s="845"/>
      <c r="Q916" s="845"/>
      <c r="R916" s="845"/>
      <c r="S916" s="845"/>
      <c r="T916" s="845"/>
      <c r="U916" s="845"/>
      <c r="V916" s="845"/>
      <c r="W916" s="845"/>
      <c r="X916" s="789"/>
      <c r="Y916" s="790"/>
    </row>
    <row r="917" spans="1:25" s="171" customFormat="1" ht="22.5" customHeight="1" thickTop="1" thickBot="1" x14ac:dyDescent="0.3">
      <c r="A917" s="800"/>
      <c r="B917" s="801"/>
      <c r="C917" s="801"/>
      <c r="D917" s="801"/>
      <c r="E917" s="801"/>
      <c r="F917" s="801"/>
      <c r="G917" s="801"/>
      <c r="H917" s="801"/>
      <c r="I917" s="801"/>
      <c r="J917" s="801"/>
      <c r="K917" s="804"/>
      <c r="L917" s="845"/>
      <c r="M917" s="845"/>
      <c r="N917" s="845"/>
      <c r="O917" s="845"/>
      <c r="P917" s="845"/>
      <c r="Q917" s="845"/>
      <c r="R917" s="845"/>
      <c r="S917" s="845"/>
      <c r="T917" s="845"/>
      <c r="U917" s="845"/>
      <c r="V917" s="845"/>
      <c r="W917" s="845"/>
      <c r="X917" s="789"/>
      <c r="Y917" s="790"/>
    </row>
    <row r="918" spans="1:25" s="171" customFormat="1" ht="22.5" customHeight="1" thickTop="1" thickBot="1" x14ac:dyDescent="0.3">
      <c r="A918" s="800"/>
      <c r="B918" s="801"/>
      <c r="C918" s="801"/>
      <c r="D918" s="801"/>
      <c r="E918" s="801"/>
      <c r="F918" s="801"/>
      <c r="G918" s="801"/>
      <c r="H918" s="801"/>
      <c r="I918" s="801"/>
      <c r="J918" s="801"/>
      <c r="K918" s="804"/>
      <c r="L918" s="845"/>
      <c r="M918" s="845"/>
      <c r="N918" s="845"/>
      <c r="O918" s="845"/>
      <c r="P918" s="845"/>
      <c r="Q918" s="845"/>
      <c r="R918" s="845"/>
      <c r="S918" s="845"/>
      <c r="T918" s="845"/>
      <c r="U918" s="845"/>
      <c r="V918" s="845"/>
      <c r="W918" s="845"/>
      <c r="X918" s="789"/>
      <c r="Y918" s="790"/>
    </row>
    <row r="919" spans="1:25" s="171" customFormat="1" ht="22.5" customHeight="1" thickTop="1" thickBot="1" x14ac:dyDescent="0.3">
      <c r="A919" s="800"/>
      <c r="B919" s="801"/>
      <c r="C919" s="801"/>
      <c r="D919" s="801"/>
      <c r="E919" s="801"/>
      <c r="F919" s="801"/>
      <c r="G919" s="801"/>
      <c r="H919" s="801"/>
      <c r="I919" s="801"/>
      <c r="J919" s="801"/>
      <c r="K919" s="804"/>
      <c r="L919" s="845"/>
      <c r="M919" s="845"/>
      <c r="N919" s="845"/>
      <c r="O919" s="845"/>
      <c r="P919" s="845"/>
      <c r="Q919" s="845"/>
      <c r="R919" s="845"/>
      <c r="S919" s="845"/>
      <c r="T919" s="845"/>
      <c r="U919" s="845"/>
      <c r="V919" s="845"/>
      <c r="W919" s="845"/>
      <c r="X919" s="789"/>
      <c r="Y919" s="790"/>
    </row>
    <row r="920" spans="1:25" s="171" customFormat="1" ht="22.5" customHeight="1" thickTop="1" thickBot="1" x14ac:dyDescent="0.3">
      <c r="A920" s="800"/>
      <c r="B920" s="801"/>
      <c r="C920" s="801"/>
      <c r="D920" s="801"/>
      <c r="E920" s="801"/>
      <c r="F920" s="801"/>
      <c r="G920" s="801"/>
      <c r="H920" s="801"/>
      <c r="I920" s="801"/>
      <c r="J920" s="801"/>
      <c r="K920" s="804"/>
      <c r="L920" s="845"/>
      <c r="M920" s="845"/>
      <c r="N920" s="845"/>
      <c r="O920" s="845"/>
      <c r="P920" s="845"/>
      <c r="Q920" s="845"/>
      <c r="R920" s="845"/>
      <c r="S920" s="845"/>
      <c r="T920" s="845"/>
      <c r="U920" s="845"/>
      <c r="V920" s="845"/>
      <c r="W920" s="845"/>
      <c r="X920" s="789"/>
      <c r="Y920" s="790"/>
    </row>
    <row r="921" spans="1:25" s="171" customFormat="1" ht="22.5" customHeight="1" thickTop="1" thickBot="1" x14ac:dyDescent="0.3">
      <c r="A921" s="800"/>
      <c r="B921" s="801"/>
      <c r="C921" s="801"/>
      <c r="D921" s="801"/>
      <c r="E921" s="801"/>
      <c r="F921" s="801"/>
      <c r="G921" s="801"/>
      <c r="H921" s="801"/>
      <c r="I921" s="801"/>
      <c r="J921" s="801"/>
      <c r="K921" s="804"/>
      <c r="L921" s="845"/>
      <c r="M921" s="845"/>
      <c r="N921" s="845"/>
      <c r="O921" s="845"/>
      <c r="P921" s="845"/>
      <c r="Q921" s="845"/>
      <c r="R921" s="845"/>
      <c r="S921" s="845"/>
      <c r="T921" s="845"/>
      <c r="U921" s="845"/>
      <c r="V921" s="845"/>
      <c r="W921" s="845"/>
      <c r="X921" s="789"/>
      <c r="Y921" s="790"/>
    </row>
    <row r="922" spans="1:25" s="171" customFormat="1" ht="22.5" customHeight="1" thickTop="1" thickBot="1" x14ac:dyDescent="0.3">
      <c r="A922" s="800"/>
      <c r="B922" s="801"/>
      <c r="C922" s="801"/>
      <c r="D922" s="801"/>
      <c r="E922" s="801"/>
      <c r="F922" s="801"/>
      <c r="G922" s="801"/>
      <c r="H922" s="801"/>
      <c r="I922" s="801"/>
      <c r="J922" s="801"/>
      <c r="K922" s="804"/>
      <c r="L922" s="845"/>
      <c r="M922" s="845"/>
      <c r="N922" s="845"/>
      <c r="O922" s="845"/>
      <c r="P922" s="845"/>
      <c r="Q922" s="845"/>
      <c r="R922" s="845"/>
      <c r="S922" s="845"/>
      <c r="T922" s="845"/>
      <c r="U922" s="845"/>
      <c r="V922" s="845"/>
      <c r="W922" s="845"/>
      <c r="X922" s="789"/>
      <c r="Y922" s="790"/>
    </row>
    <row r="923" spans="1:25" s="171" customFormat="1" ht="22.5" customHeight="1" thickTop="1" thickBot="1" x14ac:dyDescent="0.3">
      <c r="A923" s="800"/>
      <c r="B923" s="801"/>
      <c r="C923" s="801"/>
      <c r="D923" s="801"/>
      <c r="E923" s="801"/>
      <c r="F923" s="801"/>
      <c r="G923" s="801"/>
      <c r="H923" s="801"/>
      <c r="I923" s="801"/>
      <c r="J923" s="801"/>
      <c r="K923" s="804"/>
      <c r="L923" s="845"/>
      <c r="M923" s="845"/>
      <c r="N923" s="845"/>
      <c r="O923" s="845"/>
      <c r="P923" s="845"/>
      <c r="Q923" s="845"/>
      <c r="R923" s="845"/>
      <c r="S923" s="845"/>
      <c r="T923" s="845"/>
      <c r="U923" s="845"/>
      <c r="V923" s="845"/>
      <c r="W923" s="845"/>
      <c r="X923" s="789"/>
      <c r="Y923" s="790"/>
    </row>
    <row r="924" spans="1:25" s="171" customFormat="1" ht="22.5" customHeight="1" thickTop="1" thickBot="1" x14ac:dyDescent="0.3">
      <c r="A924" s="800"/>
      <c r="B924" s="801"/>
      <c r="C924" s="801"/>
      <c r="D924" s="801"/>
      <c r="E924" s="801"/>
      <c r="F924" s="801"/>
      <c r="G924" s="801"/>
      <c r="H924" s="802"/>
      <c r="I924" s="802"/>
      <c r="J924" s="802"/>
      <c r="K924" s="803"/>
      <c r="L924" s="844"/>
      <c r="M924" s="844"/>
      <c r="N924" s="844"/>
      <c r="O924" s="844"/>
      <c r="P924" s="844"/>
      <c r="Q924" s="844"/>
      <c r="R924" s="844"/>
      <c r="S924" s="844"/>
      <c r="T924" s="844"/>
      <c r="U924" s="844"/>
      <c r="V924" s="844"/>
      <c r="W924" s="844"/>
      <c r="X924" s="789"/>
      <c r="Y924" s="790"/>
    </row>
    <row r="925" spans="1:25" s="171" customFormat="1" ht="22.5" customHeight="1" thickTop="1" thickBot="1" x14ac:dyDescent="0.3">
      <c r="A925" s="800"/>
      <c r="B925" s="801"/>
      <c r="C925" s="801"/>
      <c r="D925" s="801"/>
      <c r="E925" s="801"/>
      <c r="F925" s="801"/>
      <c r="G925" s="801"/>
      <c r="H925" s="801"/>
      <c r="I925" s="801"/>
      <c r="J925" s="801"/>
      <c r="K925" s="804"/>
      <c r="L925" s="845"/>
      <c r="M925" s="845"/>
      <c r="N925" s="845"/>
      <c r="O925" s="845"/>
      <c r="P925" s="845"/>
      <c r="Q925" s="845"/>
      <c r="R925" s="845"/>
      <c r="S925" s="845"/>
      <c r="T925" s="845"/>
      <c r="U925" s="845"/>
      <c r="V925" s="845"/>
      <c r="W925" s="845"/>
      <c r="X925" s="789"/>
      <c r="Y925" s="790"/>
    </row>
    <row r="926" spans="1:25" s="171" customFormat="1" ht="22.5" customHeight="1" thickTop="1" thickBot="1" x14ac:dyDescent="0.3">
      <c r="A926" s="800"/>
      <c r="B926" s="801"/>
      <c r="C926" s="801"/>
      <c r="D926" s="801"/>
      <c r="E926" s="801"/>
      <c r="F926" s="801"/>
      <c r="G926" s="801"/>
      <c r="H926" s="801"/>
      <c r="I926" s="801"/>
      <c r="J926" s="801"/>
      <c r="K926" s="804"/>
      <c r="L926" s="845"/>
      <c r="M926" s="845"/>
      <c r="N926" s="845"/>
      <c r="O926" s="845"/>
      <c r="P926" s="845"/>
      <c r="Q926" s="845"/>
      <c r="R926" s="845"/>
      <c r="S926" s="845"/>
      <c r="T926" s="845"/>
      <c r="U926" s="845"/>
      <c r="V926" s="845"/>
      <c r="W926" s="845"/>
      <c r="X926" s="789"/>
      <c r="Y926" s="790"/>
    </row>
    <row r="927" spans="1:25" s="171" customFormat="1" ht="22.5" customHeight="1" thickTop="1" thickBot="1" x14ac:dyDescent="0.3">
      <c r="A927" s="800"/>
      <c r="B927" s="801"/>
      <c r="C927" s="801"/>
      <c r="D927" s="801"/>
      <c r="E927" s="801"/>
      <c r="F927" s="801"/>
      <c r="G927" s="801"/>
      <c r="H927" s="801"/>
      <c r="I927" s="801"/>
      <c r="J927" s="801"/>
      <c r="K927" s="804"/>
      <c r="L927" s="845"/>
      <c r="M927" s="845"/>
      <c r="N927" s="845"/>
      <c r="O927" s="845"/>
      <c r="P927" s="845"/>
      <c r="Q927" s="845"/>
      <c r="R927" s="845"/>
      <c r="S927" s="845"/>
      <c r="T927" s="845"/>
      <c r="U927" s="845"/>
      <c r="V927" s="845"/>
      <c r="W927" s="845"/>
      <c r="X927" s="789"/>
      <c r="Y927" s="790"/>
    </row>
    <row r="928" spans="1:25" s="171" customFormat="1" ht="22.5" customHeight="1" thickTop="1" thickBot="1" x14ac:dyDescent="0.3">
      <c r="A928" s="800"/>
      <c r="B928" s="801"/>
      <c r="C928" s="801"/>
      <c r="D928" s="801"/>
      <c r="E928" s="801"/>
      <c r="F928" s="801"/>
      <c r="G928" s="801"/>
      <c r="H928" s="801"/>
      <c r="I928" s="801"/>
      <c r="J928" s="801"/>
      <c r="K928" s="804"/>
      <c r="L928" s="845"/>
      <c r="M928" s="845"/>
      <c r="N928" s="845"/>
      <c r="O928" s="845"/>
      <c r="P928" s="845"/>
      <c r="Q928" s="845"/>
      <c r="R928" s="845"/>
      <c r="S928" s="845"/>
      <c r="T928" s="845"/>
      <c r="U928" s="845"/>
      <c r="V928" s="845"/>
      <c r="W928" s="845"/>
      <c r="X928" s="789"/>
      <c r="Y928" s="790"/>
    </row>
    <row r="929" spans="1:25" s="171" customFormat="1" ht="22.5" customHeight="1" thickTop="1" thickBot="1" x14ac:dyDescent="0.3">
      <c r="A929" s="800"/>
      <c r="B929" s="801"/>
      <c r="C929" s="801"/>
      <c r="D929" s="801"/>
      <c r="E929" s="801"/>
      <c r="F929" s="801"/>
      <c r="G929" s="801"/>
      <c r="H929" s="801"/>
      <c r="I929" s="801"/>
      <c r="J929" s="801"/>
      <c r="K929" s="804"/>
      <c r="L929" s="845"/>
      <c r="M929" s="845"/>
      <c r="N929" s="845"/>
      <c r="O929" s="845"/>
      <c r="P929" s="845"/>
      <c r="Q929" s="845"/>
      <c r="R929" s="845"/>
      <c r="S929" s="845"/>
      <c r="T929" s="845"/>
      <c r="U929" s="845"/>
      <c r="V929" s="845"/>
      <c r="W929" s="845"/>
      <c r="X929" s="789"/>
      <c r="Y929" s="790"/>
    </row>
    <row r="930" spans="1:25" s="171" customFormat="1" ht="22.5" customHeight="1" thickTop="1" thickBot="1" x14ac:dyDescent="0.3">
      <c r="A930" s="800"/>
      <c r="B930" s="801"/>
      <c r="C930" s="801"/>
      <c r="D930" s="801"/>
      <c r="E930" s="801"/>
      <c r="F930" s="801"/>
      <c r="G930" s="801"/>
      <c r="H930" s="801"/>
      <c r="I930" s="801"/>
      <c r="J930" s="801"/>
      <c r="K930" s="804"/>
      <c r="L930" s="845"/>
      <c r="M930" s="845"/>
      <c r="N930" s="845"/>
      <c r="O930" s="845"/>
      <c r="P930" s="845"/>
      <c r="Q930" s="845"/>
      <c r="R930" s="845"/>
      <c r="S930" s="845"/>
      <c r="T930" s="845"/>
      <c r="U930" s="845"/>
      <c r="V930" s="845"/>
      <c r="W930" s="845"/>
      <c r="X930" s="789"/>
      <c r="Y930" s="790"/>
    </row>
    <row r="931" spans="1:25" s="171" customFormat="1" ht="22.5" customHeight="1" thickTop="1" thickBot="1" x14ac:dyDescent="0.3">
      <c r="A931" s="800"/>
      <c r="B931" s="801"/>
      <c r="C931" s="801"/>
      <c r="D931" s="801"/>
      <c r="E931" s="801"/>
      <c r="F931" s="801"/>
      <c r="G931" s="801"/>
      <c r="H931" s="801"/>
      <c r="I931" s="801"/>
      <c r="J931" s="801"/>
      <c r="K931" s="804"/>
      <c r="L931" s="845"/>
      <c r="M931" s="845"/>
      <c r="N931" s="845"/>
      <c r="O931" s="845"/>
      <c r="P931" s="845"/>
      <c r="Q931" s="845"/>
      <c r="R931" s="845"/>
      <c r="S931" s="845"/>
      <c r="T931" s="845"/>
      <c r="U931" s="845"/>
      <c r="V931" s="845"/>
      <c r="W931" s="845"/>
      <c r="X931" s="789"/>
      <c r="Y931" s="790"/>
    </row>
    <row r="932" spans="1:25" s="171" customFormat="1" ht="22.5" customHeight="1" thickTop="1" thickBot="1" x14ac:dyDescent="0.3">
      <c r="A932" s="800"/>
      <c r="B932" s="801"/>
      <c r="C932" s="801"/>
      <c r="D932" s="801"/>
      <c r="E932" s="801"/>
      <c r="F932" s="801"/>
      <c r="G932" s="801"/>
      <c r="H932" s="801"/>
      <c r="I932" s="801"/>
      <c r="J932" s="801"/>
      <c r="K932" s="804"/>
      <c r="L932" s="845"/>
      <c r="M932" s="845"/>
      <c r="N932" s="845"/>
      <c r="O932" s="845"/>
      <c r="P932" s="845"/>
      <c r="Q932" s="845"/>
      <c r="R932" s="845"/>
      <c r="S932" s="845"/>
      <c r="T932" s="845"/>
      <c r="U932" s="845"/>
      <c r="V932" s="845"/>
      <c r="W932" s="845"/>
      <c r="X932" s="789"/>
      <c r="Y932" s="790"/>
    </row>
    <row r="933" spans="1:25" s="171" customFormat="1" ht="22.5" customHeight="1" thickTop="1" thickBot="1" x14ac:dyDescent="0.3">
      <c r="A933" s="800"/>
      <c r="B933" s="801"/>
      <c r="C933" s="801"/>
      <c r="D933" s="801"/>
      <c r="E933" s="801"/>
      <c r="F933" s="801"/>
      <c r="G933" s="801"/>
      <c r="H933" s="801"/>
      <c r="I933" s="801"/>
      <c r="J933" s="801"/>
      <c r="K933" s="804"/>
      <c r="L933" s="845"/>
      <c r="M933" s="845"/>
      <c r="N933" s="845"/>
      <c r="O933" s="845"/>
      <c r="P933" s="845"/>
      <c r="Q933" s="845"/>
      <c r="R933" s="845"/>
      <c r="S933" s="845"/>
      <c r="T933" s="845"/>
      <c r="U933" s="845"/>
      <c r="V933" s="845"/>
      <c r="W933" s="845"/>
      <c r="X933" s="789"/>
      <c r="Y933" s="790"/>
    </row>
    <row r="934" spans="1:25" s="171" customFormat="1" ht="22.5" customHeight="1" thickTop="1" thickBot="1" x14ac:dyDescent="0.3">
      <c r="A934" s="800"/>
      <c r="B934" s="801"/>
      <c r="C934" s="801"/>
      <c r="D934" s="801"/>
      <c r="E934" s="801"/>
      <c r="F934" s="801"/>
      <c r="G934" s="801"/>
      <c r="H934" s="801"/>
      <c r="I934" s="801"/>
      <c r="J934" s="801"/>
      <c r="K934" s="804"/>
      <c r="L934" s="845"/>
      <c r="M934" s="845"/>
      <c r="N934" s="845"/>
      <c r="O934" s="845"/>
      <c r="P934" s="845"/>
      <c r="Q934" s="845"/>
      <c r="R934" s="845"/>
      <c r="S934" s="845"/>
      <c r="T934" s="845"/>
      <c r="U934" s="845"/>
      <c r="V934" s="845"/>
      <c r="W934" s="845"/>
      <c r="X934" s="789"/>
      <c r="Y934" s="790"/>
    </row>
    <row r="935" spans="1:25" s="171" customFormat="1" ht="22.5" customHeight="1" thickTop="1" thickBot="1" x14ac:dyDescent="0.3">
      <c r="A935" s="800"/>
      <c r="B935" s="801"/>
      <c r="C935" s="801"/>
      <c r="D935" s="801"/>
      <c r="E935" s="801"/>
      <c r="F935" s="801"/>
      <c r="G935" s="801"/>
      <c r="H935" s="801"/>
      <c r="I935" s="801"/>
      <c r="J935" s="801"/>
      <c r="K935" s="804"/>
      <c r="L935" s="845"/>
      <c r="M935" s="845"/>
      <c r="N935" s="845"/>
      <c r="O935" s="845"/>
      <c r="P935" s="845"/>
      <c r="Q935" s="845"/>
      <c r="R935" s="845"/>
      <c r="S935" s="845"/>
      <c r="T935" s="845"/>
      <c r="U935" s="845"/>
      <c r="V935" s="845"/>
      <c r="W935" s="845"/>
      <c r="X935" s="789"/>
      <c r="Y935" s="790"/>
    </row>
    <row r="936" spans="1:25" s="171" customFormat="1" ht="22.5" customHeight="1" thickTop="1" thickBot="1" x14ac:dyDescent="0.3">
      <c r="A936" s="800"/>
      <c r="B936" s="801"/>
      <c r="C936" s="801"/>
      <c r="D936" s="801"/>
      <c r="E936" s="801"/>
      <c r="F936" s="801"/>
      <c r="G936" s="801"/>
      <c r="H936" s="801"/>
      <c r="I936" s="801"/>
      <c r="J936" s="801"/>
      <c r="K936" s="804"/>
      <c r="L936" s="845"/>
      <c r="M936" s="845"/>
      <c r="N936" s="845"/>
      <c r="O936" s="845"/>
      <c r="P936" s="845"/>
      <c r="Q936" s="845"/>
      <c r="R936" s="845"/>
      <c r="S936" s="845"/>
      <c r="T936" s="845"/>
      <c r="U936" s="845"/>
      <c r="V936" s="845"/>
      <c r="W936" s="845"/>
      <c r="X936" s="789"/>
      <c r="Y936" s="790"/>
    </row>
    <row r="937" spans="1:25" s="171" customFormat="1" ht="22.5" customHeight="1" thickTop="1" thickBot="1" x14ac:dyDescent="0.3">
      <c r="A937" s="800"/>
      <c r="B937" s="801"/>
      <c r="C937" s="801"/>
      <c r="D937" s="801"/>
      <c r="E937" s="801"/>
      <c r="F937" s="801"/>
      <c r="G937" s="801"/>
      <c r="H937" s="801"/>
      <c r="I937" s="801"/>
      <c r="J937" s="801"/>
      <c r="K937" s="804"/>
      <c r="L937" s="845"/>
      <c r="M937" s="845"/>
      <c r="N937" s="845"/>
      <c r="O937" s="845"/>
      <c r="P937" s="845"/>
      <c r="Q937" s="845"/>
      <c r="R937" s="845"/>
      <c r="S937" s="845"/>
      <c r="T937" s="845"/>
      <c r="U937" s="845"/>
      <c r="V937" s="845"/>
      <c r="W937" s="845"/>
      <c r="X937" s="789"/>
      <c r="Y937" s="790"/>
    </row>
    <row r="938" spans="1:25" s="171" customFormat="1" ht="22.5" customHeight="1" thickTop="1" thickBot="1" x14ac:dyDescent="0.3">
      <c r="A938" s="800"/>
      <c r="B938" s="801"/>
      <c r="C938" s="801"/>
      <c r="D938" s="801"/>
      <c r="E938" s="801"/>
      <c r="F938" s="801"/>
      <c r="G938" s="801"/>
      <c r="H938" s="801"/>
      <c r="I938" s="801"/>
      <c r="J938" s="801"/>
      <c r="K938" s="804"/>
      <c r="L938" s="845"/>
      <c r="M938" s="845"/>
      <c r="N938" s="845"/>
      <c r="O938" s="845"/>
      <c r="P938" s="845"/>
      <c r="Q938" s="845"/>
      <c r="R938" s="845"/>
      <c r="S938" s="845"/>
      <c r="T938" s="845"/>
      <c r="U938" s="845"/>
      <c r="V938" s="845"/>
      <c r="W938" s="845"/>
      <c r="X938" s="789"/>
      <c r="Y938" s="790"/>
    </row>
    <row r="939" spans="1:25" s="171" customFormat="1" ht="22.5" customHeight="1" thickTop="1" thickBot="1" x14ac:dyDescent="0.3">
      <c r="A939" s="800"/>
      <c r="B939" s="801"/>
      <c r="C939" s="801"/>
      <c r="D939" s="801"/>
      <c r="E939" s="801"/>
      <c r="F939" s="801"/>
      <c r="G939" s="801"/>
      <c r="H939" s="801"/>
      <c r="I939" s="801"/>
      <c r="J939" s="801"/>
      <c r="K939" s="804"/>
      <c r="L939" s="845"/>
      <c r="M939" s="845"/>
      <c r="N939" s="845"/>
      <c r="O939" s="845"/>
      <c r="P939" s="845"/>
      <c r="Q939" s="845"/>
      <c r="R939" s="845"/>
      <c r="S939" s="845"/>
      <c r="T939" s="845"/>
      <c r="U939" s="845"/>
      <c r="V939" s="845"/>
      <c r="W939" s="845"/>
      <c r="X939" s="789"/>
      <c r="Y939" s="790"/>
    </row>
    <row r="940" spans="1:25" s="171" customFormat="1" ht="22.5" customHeight="1" thickTop="1" thickBot="1" x14ac:dyDescent="0.3">
      <c r="A940" s="800"/>
      <c r="B940" s="801"/>
      <c r="C940" s="801"/>
      <c r="D940" s="801"/>
      <c r="E940" s="801"/>
      <c r="F940" s="801"/>
      <c r="G940" s="801"/>
      <c r="H940" s="801"/>
      <c r="I940" s="801"/>
      <c r="J940" s="801"/>
      <c r="K940" s="804"/>
      <c r="L940" s="845"/>
      <c r="M940" s="845"/>
      <c r="N940" s="845"/>
      <c r="O940" s="845"/>
      <c r="P940" s="845"/>
      <c r="Q940" s="845"/>
      <c r="R940" s="845"/>
      <c r="S940" s="845"/>
      <c r="T940" s="845"/>
      <c r="U940" s="845"/>
      <c r="V940" s="845"/>
      <c r="W940" s="845"/>
      <c r="X940" s="789"/>
      <c r="Y940" s="790"/>
    </row>
    <row r="941" spans="1:25" s="171" customFormat="1" ht="22.5" customHeight="1" thickTop="1" thickBot="1" x14ac:dyDescent="0.3">
      <c r="A941" s="800"/>
      <c r="B941" s="801"/>
      <c r="C941" s="801"/>
      <c r="D941" s="801"/>
      <c r="E941" s="801"/>
      <c r="F941" s="801"/>
      <c r="G941" s="801"/>
      <c r="H941" s="801"/>
      <c r="I941" s="801"/>
      <c r="J941" s="801"/>
      <c r="K941" s="804"/>
      <c r="L941" s="845"/>
      <c r="M941" s="845"/>
      <c r="N941" s="845"/>
      <c r="O941" s="845"/>
      <c r="P941" s="845"/>
      <c r="Q941" s="845"/>
      <c r="R941" s="845"/>
      <c r="S941" s="845"/>
      <c r="T941" s="845"/>
      <c r="U941" s="845"/>
      <c r="V941" s="845"/>
      <c r="W941" s="845"/>
      <c r="X941" s="789"/>
      <c r="Y941" s="790"/>
    </row>
    <row r="942" spans="1:25" s="171" customFormat="1" ht="22.5" customHeight="1" thickTop="1" thickBot="1" x14ac:dyDescent="0.3">
      <c r="A942" s="800"/>
      <c r="B942" s="801"/>
      <c r="C942" s="801"/>
      <c r="D942" s="801"/>
      <c r="E942" s="801"/>
      <c r="F942" s="801"/>
      <c r="G942" s="801"/>
      <c r="H942" s="801"/>
      <c r="I942" s="801"/>
      <c r="J942" s="801"/>
      <c r="K942" s="804"/>
      <c r="L942" s="845"/>
      <c r="M942" s="845"/>
      <c r="N942" s="845"/>
      <c r="O942" s="845"/>
      <c r="P942" s="845"/>
      <c r="Q942" s="845"/>
      <c r="R942" s="845"/>
      <c r="S942" s="845"/>
      <c r="T942" s="845"/>
      <c r="U942" s="845"/>
      <c r="V942" s="845"/>
      <c r="W942" s="845"/>
      <c r="X942" s="789"/>
      <c r="Y942" s="790"/>
    </row>
    <row r="943" spans="1:25" s="171" customFormat="1" ht="22.5" customHeight="1" thickTop="1" thickBot="1" x14ac:dyDescent="0.3">
      <c r="A943" s="800"/>
      <c r="B943" s="801"/>
      <c r="C943" s="801"/>
      <c r="D943" s="801"/>
      <c r="E943" s="801"/>
      <c r="F943" s="801"/>
      <c r="G943" s="801"/>
      <c r="H943" s="801"/>
      <c r="I943" s="801"/>
      <c r="J943" s="801"/>
      <c r="K943" s="804"/>
      <c r="L943" s="845"/>
      <c r="M943" s="845"/>
      <c r="N943" s="845"/>
      <c r="O943" s="845"/>
      <c r="P943" s="845"/>
      <c r="Q943" s="845"/>
      <c r="R943" s="845"/>
      <c r="S943" s="845"/>
      <c r="T943" s="845"/>
      <c r="U943" s="845"/>
      <c r="V943" s="845"/>
      <c r="W943" s="845"/>
      <c r="X943" s="789"/>
      <c r="Y943" s="790"/>
    </row>
    <row r="944" spans="1:25" s="171" customFormat="1" ht="22.5" customHeight="1" thickTop="1" thickBot="1" x14ac:dyDescent="0.3">
      <c r="A944" s="800"/>
      <c r="B944" s="801"/>
      <c r="C944" s="801"/>
      <c r="D944" s="801"/>
      <c r="E944" s="801"/>
      <c r="F944" s="801"/>
      <c r="G944" s="801"/>
      <c r="H944" s="801"/>
      <c r="I944" s="801"/>
      <c r="J944" s="801"/>
      <c r="K944" s="804"/>
      <c r="L944" s="845"/>
      <c r="M944" s="845"/>
      <c r="N944" s="845"/>
      <c r="O944" s="845"/>
      <c r="P944" s="845"/>
      <c r="Q944" s="845"/>
      <c r="R944" s="845"/>
      <c r="S944" s="845"/>
      <c r="T944" s="845"/>
      <c r="U944" s="845"/>
      <c r="V944" s="845"/>
      <c r="W944" s="845"/>
      <c r="X944" s="789"/>
      <c r="Y944" s="790"/>
    </row>
    <row r="945" spans="1:25" s="171" customFormat="1" ht="22.5" customHeight="1" thickTop="1" thickBot="1" x14ac:dyDescent="0.3">
      <c r="A945" s="800"/>
      <c r="B945" s="801"/>
      <c r="C945" s="801"/>
      <c r="D945" s="801"/>
      <c r="E945" s="801"/>
      <c r="F945" s="801"/>
      <c r="G945" s="801"/>
      <c r="H945" s="801"/>
      <c r="I945" s="801"/>
      <c r="J945" s="801"/>
      <c r="K945" s="804"/>
      <c r="L945" s="845"/>
      <c r="M945" s="845"/>
      <c r="N945" s="845"/>
      <c r="O945" s="845"/>
      <c r="P945" s="845"/>
      <c r="Q945" s="845"/>
      <c r="R945" s="845"/>
      <c r="S945" s="845"/>
      <c r="T945" s="845"/>
      <c r="U945" s="845"/>
      <c r="V945" s="845"/>
      <c r="W945" s="845"/>
      <c r="X945" s="789"/>
      <c r="Y945" s="790"/>
    </row>
    <row r="946" spans="1:25" s="171" customFormat="1" ht="22.5" customHeight="1" thickTop="1" thickBot="1" x14ac:dyDescent="0.3">
      <c r="A946" s="800"/>
      <c r="B946" s="801"/>
      <c r="C946" s="801"/>
      <c r="D946" s="801"/>
      <c r="E946" s="801"/>
      <c r="F946" s="801"/>
      <c r="G946" s="801"/>
      <c r="H946" s="801"/>
      <c r="I946" s="801"/>
      <c r="J946" s="801"/>
      <c r="K946" s="804"/>
      <c r="L946" s="845"/>
      <c r="M946" s="845"/>
      <c r="N946" s="845"/>
      <c r="O946" s="845"/>
      <c r="P946" s="845"/>
      <c r="Q946" s="845"/>
      <c r="R946" s="845"/>
      <c r="S946" s="845"/>
      <c r="T946" s="845"/>
      <c r="U946" s="845"/>
      <c r="V946" s="845"/>
      <c r="W946" s="845"/>
      <c r="X946" s="789"/>
      <c r="Y946" s="790"/>
    </row>
    <row r="947" spans="1:25" s="171" customFormat="1" ht="22.5" customHeight="1" thickTop="1" thickBot="1" x14ac:dyDescent="0.3">
      <c r="A947" s="800"/>
      <c r="B947" s="801"/>
      <c r="C947" s="801"/>
      <c r="D947" s="801"/>
      <c r="E947" s="801"/>
      <c r="F947" s="801"/>
      <c r="G947" s="801"/>
      <c r="H947" s="801"/>
      <c r="I947" s="801"/>
      <c r="J947" s="801"/>
      <c r="K947" s="804"/>
      <c r="L947" s="845"/>
      <c r="M947" s="845"/>
      <c r="N947" s="845"/>
      <c r="O947" s="845"/>
      <c r="P947" s="845"/>
      <c r="Q947" s="845"/>
      <c r="R947" s="845"/>
      <c r="S947" s="845"/>
      <c r="T947" s="845"/>
      <c r="U947" s="845"/>
      <c r="V947" s="845"/>
      <c r="W947" s="845"/>
      <c r="X947" s="789"/>
      <c r="Y947" s="790"/>
    </row>
    <row r="948" spans="1:25" s="171" customFormat="1" ht="22.5" customHeight="1" thickTop="1" thickBot="1" x14ac:dyDescent="0.3">
      <c r="A948" s="800"/>
      <c r="B948" s="801"/>
      <c r="C948" s="801"/>
      <c r="D948" s="801"/>
      <c r="E948" s="801"/>
      <c r="F948" s="801"/>
      <c r="G948" s="801"/>
      <c r="H948" s="801"/>
      <c r="I948" s="801"/>
      <c r="J948" s="801"/>
      <c r="K948" s="804"/>
      <c r="L948" s="845"/>
      <c r="M948" s="845"/>
      <c r="N948" s="845"/>
      <c r="O948" s="845"/>
      <c r="P948" s="845"/>
      <c r="Q948" s="845"/>
      <c r="R948" s="845"/>
      <c r="S948" s="845"/>
      <c r="T948" s="845"/>
      <c r="U948" s="845"/>
      <c r="V948" s="845"/>
      <c r="W948" s="845"/>
      <c r="X948" s="789"/>
      <c r="Y948" s="790"/>
    </row>
    <row r="949" spans="1:25" s="171" customFormat="1" ht="22.5" customHeight="1" thickTop="1" thickBot="1" x14ac:dyDescent="0.3">
      <c r="A949" s="800"/>
      <c r="B949" s="801"/>
      <c r="C949" s="801"/>
      <c r="D949" s="801"/>
      <c r="E949" s="801"/>
      <c r="F949" s="801"/>
      <c r="G949" s="801"/>
      <c r="H949" s="802"/>
      <c r="I949" s="802"/>
      <c r="J949" s="802"/>
      <c r="K949" s="803"/>
      <c r="L949" s="844"/>
      <c r="M949" s="844"/>
      <c r="N949" s="844"/>
      <c r="O949" s="844"/>
      <c r="P949" s="844"/>
      <c r="Q949" s="844"/>
      <c r="R949" s="844"/>
      <c r="S949" s="844"/>
      <c r="T949" s="844"/>
      <c r="U949" s="844"/>
      <c r="V949" s="844"/>
      <c r="W949" s="844"/>
      <c r="X949" s="789"/>
      <c r="Y949" s="790"/>
    </row>
    <row r="950" spans="1:25" s="171" customFormat="1" ht="22.5" customHeight="1" thickTop="1" thickBot="1" x14ac:dyDescent="0.3">
      <c r="A950" s="800"/>
      <c r="B950" s="801"/>
      <c r="C950" s="801"/>
      <c r="D950" s="801"/>
      <c r="E950" s="801"/>
      <c r="F950" s="801"/>
      <c r="G950" s="801"/>
      <c r="H950" s="801"/>
      <c r="I950" s="801"/>
      <c r="J950" s="801"/>
      <c r="K950" s="804"/>
      <c r="L950" s="845"/>
      <c r="M950" s="845"/>
      <c r="N950" s="845"/>
      <c r="O950" s="845"/>
      <c r="P950" s="845"/>
      <c r="Q950" s="845"/>
      <c r="R950" s="845"/>
      <c r="S950" s="845"/>
      <c r="T950" s="845"/>
      <c r="U950" s="845"/>
      <c r="V950" s="845"/>
      <c r="W950" s="845"/>
      <c r="X950" s="789"/>
      <c r="Y950" s="790"/>
    </row>
    <row r="951" spans="1:25" s="171" customFormat="1" ht="22.5" customHeight="1" thickTop="1" thickBot="1" x14ac:dyDescent="0.3">
      <c r="A951" s="800"/>
      <c r="B951" s="801"/>
      <c r="C951" s="801"/>
      <c r="D951" s="801"/>
      <c r="E951" s="801"/>
      <c r="F951" s="801"/>
      <c r="G951" s="801"/>
      <c r="H951" s="801"/>
      <c r="I951" s="801"/>
      <c r="J951" s="801"/>
      <c r="K951" s="804"/>
      <c r="L951" s="845"/>
      <c r="M951" s="845"/>
      <c r="N951" s="845"/>
      <c r="O951" s="845"/>
      <c r="P951" s="845"/>
      <c r="Q951" s="845"/>
      <c r="R951" s="845"/>
      <c r="S951" s="845"/>
      <c r="T951" s="845"/>
      <c r="U951" s="845"/>
      <c r="V951" s="845"/>
      <c r="W951" s="845"/>
      <c r="X951" s="789"/>
      <c r="Y951" s="790"/>
    </row>
    <row r="952" spans="1:25" s="171" customFormat="1" ht="22.5" customHeight="1" thickTop="1" thickBot="1" x14ac:dyDescent="0.3">
      <c r="A952" s="800"/>
      <c r="B952" s="801"/>
      <c r="C952" s="801"/>
      <c r="D952" s="801"/>
      <c r="E952" s="801"/>
      <c r="F952" s="801"/>
      <c r="G952" s="801"/>
      <c r="H952" s="801"/>
      <c r="I952" s="801"/>
      <c r="J952" s="801"/>
      <c r="K952" s="804"/>
      <c r="L952" s="845"/>
      <c r="M952" s="845"/>
      <c r="N952" s="845"/>
      <c r="O952" s="845"/>
      <c r="P952" s="845"/>
      <c r="Q952" s="845"/>
      <c r="R952" s="845"/>
      <c r="S952" s="845"/>
      <c r="T952" s="845"/>
      <c r="U952" s="845"/>
      <c r="V952" s="845"/>
      <c r="W952" s="845"/>
      <c r="X952" s="789"/>
      <c r="Y952" s="790"/>
    </row>
    <row r="953" spans="1:25" s="171" customFormat="1" ht="22.5" customHeight="1" thickTop="1" thickBot="1" x14ac:dyDescent="0.3">
      <c r="A953" s="800"/>
      <c r="B953" s="801"/>
      <c r="C953" s="801"/>
      <c r="D953" s="801"/>
      <c r="E953" s="801"/>
      <c r="F953" s="801"/>
      <c r="G953" s="801"/>
      <c r="H953" s="801"/>
      <c r="I953" s="801"/>
      <c r="J953" s="801"/>
      <c r="K953" s="804"/>
      <c r="L953" s="845"/>
      <c r="M953" s="845"/>
      <c r="N953" s="845"/>
      <c r="O953" s="845"/>
      <c r="P953" s="845"/>
      <c r="Q953" s="845"/>
      <c r="R953" s="845"/>
      <c r="S953" s="845"/>
      <c r="T953" s="845"/>
      <c r="U953" s="845"/>
      <c r="V953" s="845"/>
      <c r="W953" s="845"/>
      <c r="X953" s="789"/>
      <c r="Y953" s="790"/>
    </row>
    <row r="954" spans="1:25" s="171" customFormat="1" ht="22.5" customHeight="1" thickTop="1" thickBot="1" x14ac:dyDescent="0.3">
      <c r="A954" s="800"/>
      <c r="B954" s="801"/>
      <c r="C954" s="801"/>
      <c r="D954" s="801"/>
      <c r="E954" s="801"/>
      <c r="F954" s="801"/>
      <c r="G954" s="801"/>
      <c r="H954" s="801"/>
      <c r="I954" s="801"/>
      <c r="J954" s="801"/>
      <c r="K954" s="804"/>
      <c r="L954" s="845"/>
      <c r="M954" s="845"/>
      <c r="N954" s="845"/>
      <c r="O954" s="845"/>
      <c r="P954" s="845"/>
      <c r="Q954" s="845"/>
      <c r="R954" s="845"/>
      <c r="S954" s="845"/>
      <c r="T954" s="845"/>
      <c r="U954" s="845"/>
      <c r="V954" s="845"/>
      <c r="W954" s="845"/>
      <c r="X954" s="789"/>
      <c r="Y954" s="790"/>
    </row>
    <row r="955" spans="1:25" s="171" customFormat="1" ht="22.5" customHeight="1" thickTop="1" thickBot="1" x14ac:dyDescent="0.3">
      <c r="A955" s="800"/>
      <c r="B955" s="801"/>
      <c r="C955" s="801"/>
      <c r="D955" s="801"/>
      <c r="E955" s="801"/>
      <c r="F955" s="801"/>
      <c r="G955" s="801"/>
      <c r="H955" s="801"/>
      <c r="I955" s="801"/>
      <c r="J955" s="801"/>
      <c r="K955" s="804"/>
      <c r="L955" s="845"/>
      <c r="M955" s="845"/>
      <c r="N955" s="845"/>
      <c r="O955" s="845"/>
      <c r="P955" s="845"/>
      <c r="Q955" s="845"/>
      <c r="R955" s="845"/>
      <c r="S955" s="845"/>
      <c r="T955" s="845"/>
      <c r="U955" s="845"/>
      <c r="V955" s="845"/>
      <c r="W955" s="845"/>
      <c r="X955" s="789"/>
      <c r="Y955" s="790"/>
    </row>
    <row r="956" spans="1:25" s="171" customFormat="1" ht="22.5" customHeight="1" thickTop="1" thickBot="1" x14ac:dyDescent="0.3">
      <c r="A956" s="800"/>
      <c r="B956" s="801"/>
      <c r="C956" s="801"/>
      <c r="D956" s="801"/>
      <c r="E956" s="801"/>
      <c r="F956" s="801"/>
      <c r="G956" s="801"/>
      <c r="H956" s="801"/>
      <c r="I956" s="801"/>
      <c r="J956" s="801"/>
      <c r="K956" s="804"/>
      <c r="L956" s="845"/>
      <c r="M956" s="845"/>
      <c r="N956" s="845"/>
      <c r="O956" s="845"/>
      <c r="P956" s="845"/>
      <c r="Q956" s="845"/>
      <c r="R956" s="845"/>
      <c r="S956" s="845"/>
      <c r="T956" s="845"/>
      <c r="U956" s="845"/>
      <c r="V956" s="845"/>
      <c r="W956" s="845"/>
      <c r="X956" s="789"/>
      <c r="Y956" s="790"/>
    </row>
    <row r="957" spans="1:25" s="171" customFormat="1" ht="22.5" customHeight="1" thickTop="1" thickBot="1" x14ac:dyDescent="0.3">
      <c r="A957" s="800"/>
      <c r="B957" s="801"/>
      <c r="C957" s="801"/>
      <c r="D957" s="801"/>
      <c r="E957" s="801"/>
      <c r="F957" s="801"/>
      <c r="G957" s="801"/>
      <c r="H957" s="801"/>
      <c r="I957" s="801"/>
      <c r="J957" s="801"/>
      <c r="K957" s="804"/>
      <c r="L957" s="845"/>
      <c r="M957" s="845"/>
      <c r="N957" s="845"/>
      <c r="O957" s="845"/>
      <c r="P957" s="845"/>
      <c r="Q957" s="845"/>
      <c r="R957" s="845"/>
      <c r="S957" s="845"/>
      <c r="T957" s="845"/>
      <c r="U957" s="845"/>
      <c r="V957" s="845"/>
      <c r="W957" s="845"/>
      <c r="X957" s="789"/>
      <c r="Y957" s="790"/>
    </row>
    <row r="958" spans="1:25" s="171" customFormat="1" ht="22.5" customHeight="1" thickTop="1" thickBot="1" x14ac:dyDescent="0.3">
      <c r="A958" s="800"/>
      <c r="B958" s="801"/>
      <c r="C958" s="801"/>
      <c r="D958" s="801"/>
      <c r="E958" s="801"/>
      <c r="F958" s="801"/>
      <c r="G958" s="801"/>
      <c r="H958" s="801"/>
      <c r="I958" s="801"/>
      <c r="J958" s="801"/>
      <c r="K958" s="804"/>
      <c r="L958" s="845"/>
      <c r="M958" s="845"/>
      <c r="N958" s="845"/>
      <c r="O958" s="845"/>
      <c r="P958" s="845"/>
      <c r="Q958" s="845"/>
      <c r="R958" s="845"/>
      <c r="S958" s="845"/>
      <c r="T958" s="845"/>
      <c r="U958" s="845"/>
      <c r="V958" s="845"/>
      <c r="W958" s="845"/>
      <c r="X958" s="789"/>
      <c r="Y958" s="790"/>
    </row>
    <row r="959" spans="1:25" s="171" customFormat="1" ht="22.5" customHeight="1" thickTop="1" thickBot="1" x14ac:dyDescent="0.3">
      <c r="A959" s="800"/>
      <c r="B959" s="801"/>
      <c r="C959" s="801"/>
      <c r="D959" s="801"/>
      <c r="E959" s="801"/>
      <c r="F959" s="801"/>
      <c r="G959" s="801"/>
      <c r="H959" s="801"/>
      <c r="I959" s="801"/>
      <c r="J959" s="801"/>
      <c r="K959" s="804"/>
      <c r="L959" s="845"/>
      <c r="M959" s="845"/>
      <c r="N959" s="845"/>
      <c r="O959" s="845"/>
      <c r="P959" s="845"/>
      <c r="Q959" s="845"/>
      <c r="R959" s="845"/>
      <c r="S959" s="845"/>
      <c r="T959" s="845"/>
      <c r="U959" s="845"/>
      <c r="V959" s="845"/>
      <c r="W959" s="845"/>
      <c r="X959" s="789"/>
      <c r="Y959" s="790"/>
    </row>
    <row r="960" spans="1:25" s="171" customFormat="1" ht="22.5" customHeight="1" thickTop="1" thickBot="1" x14ac:dyDescent="0.3">
      <c r="A960" s="800"/>
      <c r="B960" s="801"/>
      <c r="C960" s="801"/>
      <c r="D960" s="801"/>
      <c r="E960" s="801"/>
      <c r="F960" s="801"/>
      <c r="G960" s="801"/>
      <c r="H960" s="801"/>
      <c r="I960" s="801"/>
      <c r="J960" s="801"/>
      <c r="K960" s="804"/>
      <c r="L960" s="845"/>
      <c r="M960" s="845"/>
      <c r="N960" s="845"/>
      <c r="O960" s="845"/>
      <c r="P960" s="845"/>
      <c r="Q960" s="845"/>
      <c r="R960" s="845"/>
      <c r="S960" s="845"/>
      <c r="T960" s="845"/>
      <c r="U960" s="845"/>
      <c r="V960" s="845"/>
      <c r="W960" s="845"/>
      <c r="X960" s="789"/>
      <c r="Y960" s="790"/>
    </row>
    <row r="961" spans="1:25" s="171" customFormat="1" ht="22.5" customHeight="1" thickTop="1" thickBot="1" x14ac:dyDescent="0.3">
      <c r="A961" s="800"/>
      <c r="B961" s="801"/>
      <c r="C961" s="801"/>
      <c r="D961" s="801"/>
      <c r="E961" s="801"/>
      <c r="F961" s="801"/>
      <c r="G961" s="801"/>
      <c r="H961" s="801"/>
      <c r="I961" s="801"/>
      <c r="J961" s="801"/>
      <c r="K961" s="804"/>
      <c r="L961" s="845"/>
      <c r="M961" s="845"/>
      <c r="N961" s="845"/>
      <c r="O961" s="845"/>
      <c r="P961" s="845"/>
      <c r="Q961" s="845"/>
      <c r="R961" s="845"/>
      <c r="S961" s="845"/>
      <c r="T961" s="845"/>
      <c r="U961" s="845"/>
      <c r="V961" s="845"/>
      <c r="W961" s="845"/>
      <c r="X961" s="789"/>
      <c r="Y961" s="790"/>
    </row>
    <row r="962" spans="1:25" s="171" customFormat="1" ht="22.5" customHeight="1" thickTop="1" thickBot="1" x14ac:dyDescent="0.3">
      <c r="A962" s="800"/>
      <c r="B962" s="801"/>
      <c r="C962" s="801"/>
      <c r="D962" s="801"/>
      <c r="E962" s="801"/>
      <c r="F962" s="801"/>
      <c r="G962" s="801"/>
      <c r="H962" s="801"/>
      <c r="I962" s="801"/>
      <c r="J962" s="801"/>
      <c r="K962" s="804"/>
      <c r="L962" s="845"/>
      <c r="M962" s="845"/>
      <c r="N962" s="845"/>
      <c r="O962" s="845"/>
      <c r="P962" s="845"/>
      <c r="Q962" s="845"/>
      <c r="R962" s="845"/>
      <c r="S962" s="845"/>
      <c r="T962" s="845"/>
      <c r="U962" s="845"/>
      <c r="V962" s="845"/>
      <c r="W962" s="845"/>
      <c r="X962" s="789"/>
      <c r="Y962" s="790"/>
    </row>
    <row r="963" spans="1:25" s="171" customFormat="1" ht="22.5" customHeight="1" thickTop="1" thickBot="1" x14ac:dyDescent="0.3">
      <c r="A963" s="800"/>
      <c r="B963" s="801"/>
      <c r="C963" s="801"/>
      <c r="D963" s="801"/>
      <c r="E963" s="801"/>
      <c r="F963" s="801"/>
      <c r="G963" s="801"/>
      <c r="H963" s="801"/>
      <c r="I963" s="801"/>
      <c r="J963" s="801"/>
      <c r="K963" s="804"/>
      <c r="L963" s="845"/>
      <c r="M963" s="845"/>
      <c r="N963" s="845"/>
      <c r="O963" s="845"/>
      <c r="P963" s="845"/>
      <c r="Q963" s="845"/>
      <c r="R963" s="845"/>
      <c r="S963" s="845"/>
      <c r="T963" s="845"/>
      <c r="U963" s="845"/>
      <c r="V963" s="845"/>
      <c r="W963" s="845"/>
      <c r="X963" s="789"/>
      <c r="Y963" s="790"/>
    </row>
    <row r="964" spans="1:25" s="171" customFormat="1" ht="22.5" customHeight="1" thickTop="1" thickBot="1" x14ac:dyDescent="0.3">
      <c r="A964" s="800"/>
      <c r="B964" s="801"/>
      <c r="C964" s="801"/>
      <c r="D964" s="801"/>
      <c r="E964" s="801"/>
      <c r="F964" s="801"/>
      <c r="G964" s="801"/>
      <c r="H964" s="801"/>
      <c r="I964" s="801"/>
      <c r="J964" s="801"/>
      <c r="K964" s="804"/>
      <c r="L964" s="845"/>
      <c r="M964" s="845"/>
      <c r="N964" s="845"/>
      <c r="O964" s="845"/>
      <c r="P964" s="845"/>
      <c r="Q964" s="845"/>
      <c r="R964" s="845"/>
      <c r="S964" s="845"/>
      <c r="T964" s="845"/>
      <c r="U964" s="845"/>
      <c r="V964" s="845"/>
      <c r="W964" s="845"/>
      <c r="X964" s="789"/>
      <c r="Y964" s="790"/>
    </row>
    <row r="965" spans="1:25" s="171" customFormat="1" ht="22.5" customHeight="1" thickTop="1" thickBot="1" x14ac:dyDescent="0.3">
      <c r="A965" s="800"/>
      <c r="B965" s="801"/>
      <c r="C965" s="801"/>
      <c r="D965" s="801"/>
      <c r="E965" s="801"/>
      <c r="F965" s="801"/>
      <c r="G965" s="801"/>
      <c r="H965" s="801"/>
      <c r="I965" s="801"/>
      <c r="J965" s="801"/>
      <c r="K965" s="804"/>
      <c r="L965" s="845"/>
      <c r="M965" s="845"/>
      <c r="N965" s="845"/>
      <c r="O965" s="845"/>
      <c r="P965" s="845"/>
      <c r="Q965" s="845"/>
      <c r="R965" s="845"/>
      <c r="S965" s="845"/>
      <c r="T965" s="845"/>
      <c r="U965" s="845"/>
      <c r="V965" s="845"/>
      <c r="W965" s="845"/>
      <c r="X965" s="789"/>
      <c r="Y965" s="790"/>
    </row>
    <row r="966" spans="1:25" s="171" customFormat="1" ht="22.5" customHeight="1" thickTop="1" thickBot="1" x14ac:dyDescent="0.3">
      <c r="A966" s="800"/>
      <c r="B966" s="801"/>
      <c r="C966" s="801"/>
      <c r="D966" s="801"/>
      <c r="E966" s="801"/>
      <c r="F966" s="801"/>
      <c r="G966" s="801"/>
      <c r="H966" s="801"/>
      <c r="I966" s="801"/>
      <c r="J966" s="801"/>
      <c r="K966" s="804"/>
      <c r="L966" s="845"/>
      <c r="M966" s="845"/>
      <c r="N966" s="845"/>
      <c r="O966" s="845"/>
      <c r="P966" s="845"/>
      <c r="Q966" s="845"/>
      <c r="R966" s="845"/>
      <c r="S966" s="845"/>
      <c r="T966" s="845"/>
      <c r="U966" s="845"/>
      <c r="V966" s="845"/>
      <c r="W966" s="845"/>
      <c r="X966" s="789"/>
      <c r="Y966" s="790"/>
    </row>
    <row r="967" spans="1:25" s="171" customFormat="1" ht="22.5" customHeight="1" thickTop="1" thickBot="1" x14ac:dyDescent="0.3">
      <c r="A967" s="800"/>
      <c r="B967" s="801"/>
      <c r="C967" s="801"/>
      <c r="D967" s="801"/>
      <c r="E967" s="801"/>
      <c r="F967" s="801"/>
      <c r="G967" s="801"/>
      <c r="H967" s="801"/>
      <c r="I967" s="801"/>
      <c r="J967" s="801"/>
      <c r="K967" s="804"/>
      <c r="L967" s="845"/>
      <c r="M967" s="845"/>
      <c r="N967" s="845"/>
      <c r="O967" s="845"/>
      <c r="P967" s="845"/>
      <c r="Q967" s="845"/>
      <c r="R967" s="845"/>
      <c r="S967" s="845"/>
      <c r="T967" s="845"/>
      <c r="U967" s="845"/>
      <c r="V967" s="845"/>
      <c r="W967" s="845"/>
      <c r="X967" s="789"/>
      <c r="Y967" s="790"/>
    </row>
    <row r="968" spans="1:25" s="171" customFormat="1" ht="22.5" customHeight="1" thickTop="1" thickBot="1" x14ac:dyDescent="0.3">
      <c r="A968" s="800"/>
      <c r="B968" s="801"/>
      <c r="C968" s="801"/>
      <c r="D968" s="801"/>
      <c r="E968" s="801"/>
      <c r="F968" s="801"/>
      <c r="G968" s="801"/>
      <c r="H968" s="801"/>
      <c r="I968" s="801"/>
      <c r="J968" s="801"/>
      <c r="K968" s="804"/>
      <c r="L968" s="845"/>
      <c r="M968" s="845"/>
      <c r="N968" s="845"/>
      <c r="O968" s="845"/>
      <c r="P968" s="845"/>
      <c r="Q968" s="845"/>
      <c r="R968" s="845"/>
      <c r="S968" s="845"/>
      <c r="T968" s="845"/>
      <c r="U968" s="845"/>
      <c r="V968" s="845"/>
      <c r="W968" s="845"/>
      <c r="X968" s="789"/>
      <c r="Y968" s="790"/>
    </row>
    <row r="969" spans="1:25" s="171" customFormat="1" ht="22.5" customHeight="1" thickTop="1" thickBot="1" x14ac:dyDescent="0.3">
      <c r="A969" s="800"/>
      <c r="B969" s="801"/>
      <c r="C969" s="801"/>
      <c r="D969" s="801"/>
      <c r="E969" s="801"/>
      <c r="F969" s="801"/>
      <c r="G969" s="801"/>
      <c r="H969" s="801"/>
      <c r="I969" s="801"/>
      <c r="J969" s="801"/>
      <c r="K969" s="804"/>
      <c r="L969" s="845"/>
      <c r="M969" s="845"/>
      <c r="N969" s="845"/>
      <c r="O969" s="845"/>
      <c r="P969" s="845"/>
      <c r="Q969" s="845"/>
      <c r="R969" s="845"/>
      <c r="S969" s="845"/>
      <c r="T969" s="845"/>
      <c r="U969" s="845"/>
      <c r="V969" s="845"/>
      <c r="W969" s="845"/>
      <c r="X969" s="789"/>
      <c r="Y969" s="790"/>
    </row>
    <row r="970" spans="1:25" s="171" customFormat="1" ht="22.5" customHeight="1" thickTop="1" thickBot="1" x14ac:dyDescent="0.3">
      <c r="A970" s="800"/>
      <c r="B970" s="801"/>
      <c r="C970" s="801"/>
      <c r="D970" s="801"/>
      <c r="E970" s="801"/>
      <c r="F970" s="801"/>
      <c r="G970" s="801"/>
      <c r="H970" s="801"/>
      <c r="I970" s="801"/>
      <c r="J970" s="801"/>
      <c r="K970" s="804"/>
      <c r="L970" s="845"/>
      <c r="M970" s="845"/>
      <c r="N970" s="845"/>
      <c r="O970" s="845"/>
      <c r="P970" s="845"/>
      <c r="Q970" s="845"/>
      <c r="R970" s="845"/>
      <c r="S970" s="845"/>
      <c r="T970" s="845"/>
      <c r="U970" s="845"/>
      <c r="V970" s="845"/>
      <c r="W970" s="845"/>
      <c r="X970" s="789"/>
      <c r="Y970" s="790"/>
    </row>
    <row r="971" spans="1:25" s="171" customFormat="1" ht="22.5" customHeight="1" thickTop="1" thickBot="1" x14ac:dyDescent="0.3">
      <c r="A971" s="800"/>
      <c r="B971" s="801"/>
      <c r="C971" s="801"/>
      <c r="D971" s="801"/>
      <c r="E971" s="801"/>
      <c r="F971" s="801"/>
      <c r="G971" s="801"/>
      <c r="H971" s="801"/>
      <c r="I971" s="801"/>
      <c r="J971" s="801"/>
      <c r="K971" s="804"/>
      <c r="L971" s="845"/>
      <c r="M971" s="845"/>
      <c r="N971" s="845"/>
      <c r="O971" s="845"/>
      <c r="P971" s="845"/>
      <c r="Q971" s="845"/>
      <c r="R971" s="845"/>
      <c r="S971" s="845"/>
      <c r="T971" s="845"/>
      <c r="U971" s="845"/>
      <c r="V971" s="845"/>
      <c r="W971" s="845"/>
      <c r="X971" s="789"/>
      <c r="Y971" s="790"/>
    </row>
    <row r="972" spans="1:25" s="171" customFormat="1" ht="22.5" customHeight="1" thickTop="1" thickBot="1" x14ac:dyDescent="0.3">
      <c r="A972" s="800"/>
      <c r="B972" s="801"/>
      <c r="C972" s="801"/>
      <c r="D972" s="801"/>
      <c r="E972" s="801"/>
      <c r="F972" s="801"/>
      <c r="G972" s="801"/>
      <c r="H972" s="801"/>
      <c r="I972" s="801"/>
      <c r="J972" s="801"/>
      <c r="K972" s="804"/>
      <c r="L972" s="845"/>
      <c r="M972" s="845"/>
      <c r="N972" s="845"/>
      <c r="O972" s="845"/>
      <c r="P972" s="845"/>
      <c r="Q972" s="845"/>
      <c r="R972" s="845"/>
      <c r="S972" s="845"/>
      <c r="T972" s="845"/>
      <c r="U972" s="845"/>
      <c r="V972" s="845"/>
      <c r="W972" s="845"/>
      <c r="X972" s="789"/>
      <c r="Y972" s="790"/>
    </row>
    <row r="973" spans="1:25" s="171" customFormat="1" ht="22.5" customHeight="1" thickTop="1" thickBot="1" x14ac:dyDescent="0.3">
      <c r="A973" s="800"/>
      <c r="B973" s="801"/>
      <c r="C973" s="801"/>
      <c r="D973" s="801"/>
      <c r="E973" s="801"/>
      <c r="F973" s="801"/>
      <c r="G973" s="801"/>
      <c r="H973" s="801"/>
      <c r="I973" s="801"/>
      <c r="J973" s="801"/>
      <c r="K973" s="804"/>
      <c r="L973" s="845"/>
      <c r="M973" s="845"/>
      <c r="N973" s="845"/>
      <c r="O973" s="845"/>
      <c r="P973" s="845"/>
      <c r="Q973" s="845"/>
      <c r="R973" s="845"/>
      <c r="S973" s="845"/>
      <c r="T973" s="845"/>
      <c r="U973" s="845"/>
      <c r="V973" s="845"/>
      <c r="W973" s="845"/>
      <c r="X973" s="789"/>
      <c r="Y973" s="790"/>
    </row>
    <row r="974" spans="1:25" s="171" customFormat="1" ht="22.5" customHeight="1" thickTop="1" thickBot="1" x14ac:dyDescent="0.3">
      <c r="A974" s="800"/>
      <c r="B974" s="801"/>
      <c r="C974" s="801"/>
      <c r="D974" s="801"/>
      <c r="E974" s="801"/>
      <c r="F974" s="801"/>
      <c r="G974" s="801"/>
      <c r="H974" s="801"/>
      <c r="I974" s="801"/>
      <c r="J974" s="801"/>
      <c r="K974" s="804"/>
      <c r="L974" s="845"/>
      <c r="M974" s="845"/>
      <c r="N974" s="845"/>
      <c r="O974" s="845"/>
      <c r="P974" s="845"/>
      <c r="Q974" s="845"/>
      <c r="R974" s="845"/>
      <c r="S974" s="845"/>
      <c r="T974" s="845"/>
      <c r="U974" s="845"/>
      <c r="V974" s="845"/>
      <c r="W974" s="845"/>
      <c r="X974" s="789"/>
      <c r="Y974" s="790"/>
    </row>
    <row r="975" spans="1:25" s="171" customFormat="1" ht="22.5" customHeight="1" thickTop="1" thickBot="1" x14ac:dyDescent="0.3">
      <c r="A975" s="800"/>
      <c r="B975" s="801"/>
      <c r="C975" s="801"/>
      <c r="D975" s="801"/>
      <c r="E975" s="801"/>
      <c r="F975" s="801"/>
      <c r="G975" s="801"/>
      <c r="H975" s="801"/>
      <c r="I975" s="801"/>
      <c r="J975" s="801"/>
      <c r="K975" s="804"/>
      <c r="L975" s="845"/>
      <c r="M975" s="845"/>
      <c r="N975" s="845"/>
      <c r="O975" s="845"/>
      <c r="P975" s="845"/>
      <c r="Q975" s="845"/>
      <c r="R975" s="845"/>
      <c r="S975" s="845"/>
      <c r="T975" s="845"/>
      <c r="U975" s="845"/>
      <c r="V975" s="845"/>
      <c r="W975" s="845"/>
      <c r="X975" s="789"/>
      <c r="Y975" s="790"/>
    </row>
    <row r="976" spans="1:25" s="171" customFormat="1" ht="22.5" customHeight="1" thickTop="1" thickBot="1" x14ac:dyDescent="0.3">
      <c r="A976" s="800"/>
      <c r="B976" s="801"/>
      <c r="C976" s="801"/>
      <c r="D976" s="801"/>
      <c r="E976" s="801"/>
      <c r="F976" s="801"/>
      <c r="G976" s="801"/>
      <c r="H976" s="801"/>
      <c r="I976" s="801"/>
      <c r="J976" s="801"/>
      <c r="K976" s="804"/>
      <c r="L976" s="845"/>
      <c r="M976" s="845"/>
      <c r="N976" s="845"/>
      <c r="O976" s="845"/>
      <c r="P976" s="845"/>
      <c r="Q976" s="845"/>
      <c r="R976" s="845"/>
      <c r="S976" s="845"/>
      <c r="T976" s="845"/>
      <c r="U976" s="845"/>
      <c r="V976" s="845"/>
      <c r="W976" s="845"/>
      <c r="X976" s="789"/>
      <c r="Y976" s="790"/>
    </row>
    <row r="977" spans="1:25" s="171" customFormat="1" ht="22.5" customHeight="1" thickTop="1" thickBot="1" x14ac:dyDescent="0.3">
      <c r="A977" s="800"/>
      <c r="B977" s="801"/>
      <c r="C977" s="801"/>
      <c r="D977" s="801"/>
      <c r="E977" s="801"/>
      <c r="F977" s="801"/>
      <c r="G977" s="801"/>
      <c r="H977" s="801"/>
      <c r="I977" s="801"/>
      <c r="J977" s="801"/>
      <c r="K977" s="804"/>
      <c r="L977" s="845"/>
      <c r="M977" s="845"/>
      <c r="N977" s="845"/>
      <c r="O977" s="845"/>
      <c r="P977" s="845"/>
      <c r="Q977" s="845"/>
      <c r="R977" s="845"/>
      <c r="S977" s="845"/>
      <c r="T977" s="845"/>
      <c r="U977" s="845"/>
      <c r="V977" s="845"/>
      <c r="W977" s="845"/>
      <c r="X977" s="789"/>
      <c r="Y977" s="790"/>
    </row>
    <row r="978" spans="1:25" s="171" customFormat="1" ht="22.5" customHeight="1" thickTop="1" thickBot="1" x14ac:dyDescent="0.3">
      <c r="A978" s="800"/>
      <c r="B978" s="801"/>
      <c r="C978" s="801"/>
      <c r="D978" s="801"/>
      <c r="E978" s="801"/>
      <c r="F978" s="801"/>
      <c r="G978" s="801"/>
      <c r="H978" s="801"/>
      <c r="I978" s="801"/>
      <c r="J978" s="801"/>
      <c r="K978" s="804"/>
      <c r="L978" s="845"/>
      <c r="M978" s="845"/>
      <c r="N978" s="845"/>
      <c r="O978" s="845"/>
      <c r="P978" s="845"/>
      <c r="Q978" s="845"/>
      <c r="R978" s="845"/>
      <c r="S978" s="845"/>
      <c r="T978" s="845"/>
      <c r="U978" s="845"/>
      <c r="V978" s="845"/>
      <c r="W978" s="845"/>
      <c r="X978" s="789"/>
      <c r="Y978" s="790"/>
    </row>
    <row r="979" spans="1:25" s="171" customFormat="1" ht="22.5" customHeight="1" thickTop="1" thickBot="1" x14ac:dyDescent="0.3">
      <c r="A979" s="800"/>
      <c r="B979" s="801"/>
      <c r="C979" s="801"/>
      <c r="D979" s="801"/>
      <c r="E979" s="801"/>
      <c r="F979" s="801"/>
      <c r="G979" s="801"/>
      <c r="H979" s="801"/>
      <c r="I979" s="801"/>
      <c r="J979" s="801"/>
      <c r="K979" s="804"/>
      <c r="L979" s="845"/>
      <c r="M979" s="845"/>
      <c r="N979" s="845"/>
      <c r="O979" s="845"/>
      <c r="P979" s="845"/>
      <c r="Q979" s="845"/>
      <c r="R979" s="845"/>
      <c r="S979" s="845"/>
      <c r="T979" s="845"/>
      <c r="U979" s="845"/>
      <c r="V979" s="845"/>
      <c r="W979" s="845"/>
      <c r="X979" s="789"/>
      <c r="Y979" s="790"/>
    </row>
    <row r="980" spans="1:25" s="171" customFormat="1" ht="22.5" customHeight="1" thickTop="1" thickBot="1" x14ac:dyDescent="0.3">
      <c r="A980" s="800"/>
      <c r="B980" s="801"/>
      <c r="C980" s="801"/>
      <c r="D980" s="801"/>
      <c r="E980" s="801"/>
      <c r="F980" s="801"/>
      <c r="G980" s="801"/>
      <c r="H980" s="801"/>
      <c r="I980" s="801"/>
      <c r="J980" s="801"/>
      <c r="K980" s="804"/>
      <c r="L980" s="845"/>
      <c r="M980" s="845"/>
      <c r="N980" s="845"/>
      <c r="O980" s="845"/>
      <c r="P980" s="845"/>
      <c r="Q980" s="845"/>
      <c r="R980" s="845"/>
      <c r="S980" s="845"/>
      <c r="T980" s="845"/>
      <c r="U980" s="845"/>
      <c r="V980" s="845"/>
      <c r="W980" s="845"/>
      <c r="X980" s="789"/>
      <c r="Y980" s="790"/>
    </row>
    <row r="981" spans="1:25" s="171" customFormat="1" ht="22.5" customHeight="1" thickTop="1" thickBot="1" x14ac:dyDescent="0.3">
      <c r="A981" s="800"/>
      <c r="B981" s="801"/>
      <c r="C981" s="801"/>
      <c r="D981" s="801"/>
      <c r="E981" s="801"/>
      <c r="F981" s="801"/>
      <c r="G981" s="801"/>
      <c r="H981" s="801"/>
      <c r="I981" s="801"/>
      <c r="J981" s="801"/>
      <c r="K981" s="804"/>
      <c r="L981" s="845"/>
      <c r="M981" s="845"/>
      <c r="N981" s="845"/>
      <c r="O981" s="845"/>
      <c r="P981" s="845"/>
      <c r="Q981" s="845"/>
      <c r="R981" s="845"/>
      <c r="S981" s="845"/>
      <c r="T981" s="845"/>
      <c r="U981" s="845"/>
      <c r="V981" s="845"/>
      <c r="W981" s="845"/>
      <c r="X981" s="789"/>
      <c r="Y981" s="790"/>
    </row>
    <row r="982" spans="1:25" s="171" customFormat="1" ht="22.5" customHeight="1" thickTop="1" thickBot="1" x14ac:dyDescent="0.3">
      <c r="A982" s="800"/>
      <c r="B982" s="801"/>
      <c r="C982" s="801"/>
      <c r="D982" s="801"/>
      <c r="E982" s="801"/>
      <c r="F982" s="801"/>
      <c r="G982" s="801"/>
      <c r="H982" s="801"/>
      <c r="I982" s="801"/>
      <c r="J982" s="801"/>
      <c r="K982" s="804"/>
      <c r="L982" s="845"/>
      <c r="M982" s="845"/>
      <c r="N982" s="845"/>
      <c r="O982" s="845"/>
      <c r="P982" s="845"/>
      <c r="Q982" s="845"/>
      <c r="R982" s="845"/>
      <c r="S982" s="845"/>
      <c r="T982" s="845"/>
      <c r="U982" s="845"/>
      <c r="V982" s="845"/>
      <c r="W982" s="845"/>
      <c r="X982" s="789"/>
      <c r="Y982" s="790"/>
    </row>
    <row r="983" spans="1:25" s="171" customFormat="1" ht="22.5" customHeight="1" thickTop="1" thickBot="1" x14ac:dyDescent="0.3">
      <c r="A983" s="800"/>
      <c r="B983" s="801"/>
      <c r="C983" s="801"/>
      <c r="D983" s="801"/>
      <c r="E983" s="801"/>
      <c r="F983" s="801"/>
      <c r="G983" s="801"/>
      <c r="H983" s="801"/>
      <c r="I983" s="801"/>
      <c r="J983" s="801"/>
      <c r="K983" s="804"/>
      <c r="L983" s="845"/>
      <c r="M983" s="845"/>
      <c r="N983" s="845"/>
      <c r="O983" s="845"/>
      <c r="P983" s="845"/>
      <c r="Q983" s="845"/>
      <c r="R983" s="845"/>
      <c r="S983" s="845"/>
      <c r="T983" s="845"/>
      <c r="U983" s="845"/>
      <c r="V983" s="845"/>
      <c r="W983" s="845"/>
      <c r="X983" s="789"/>
      <c r="Y983" s="790"/>
    </row>
    <row r="984" spans="1:25" s="171" customFormat="1" ht="22.5" customHeight="1" thickTop="1" thickBot="1" x14ac:dyDescent="0.3">
      <c r="A984" s="800"/>
      <c r="B984" s="801"/>
      <c r="C984" s="801"/>
      <c r="D984" s="801"/>
      <c r="E984" s="801"/>
      <c r="F984" s="801"/>
      <c r="G984" s="801"/>
      <c r="H984" s="801"/>
      <c r="I984" s="801"/>
      <c r="J984" s="801"/>
      <c r="K984" s="804"/>
      <c r="L984" s="845"/>
      <c r="M984" s="845"/>
      <c r="N984" s="845"/>
      <c r="O984" s="845"/>
      <c r="P984" s="845"/>
      <c r="Q984" s="845"/>
      <c r="R984" s="845"/>
      <c r="S984" s="845"/>
      <c r="T984" s="845"/>
      <c r="U984" s="845"/>
      <c r="V984" s="845"/>
      <c r="W984" s="845"/>
      <c r="X984" s="789"/>
      <c r="Y984" s="790"/>
    </row>
    <row r="985" spans="1:25" s="171" customFormat="1" ht="22.5" customHeight="1" thickTop="1" thickBot="1" x14ac:dyDescent="0.3">
      <c r="A985" s="800"/>
      <c r="B985" s="801"/>
      <c r="C985" s="801"/>
      <c r="D985" s="801"/>
      <c r="E985" s="801"/>
      <c r="F985" s="801"/>
      <c r="G985" s="801"/>
      <c r="H985" s="801"/>
      <c r="I985" s="801"/>
      <c r="J985" s="801"/>
      <c r="K985" s="804"/>
      <c r="L985" s="845"/>
      <c r="M985" s="845"/>
      <c r="N985" s="845"/>
      <c r="O985" s="845"/>
      <c r="P985" s="845"/>
      <c r="Q985" s="845"/>
      <c r="R985" s="845"/>
      <c r="S985" s="845"/>
      <c r="T985" s="845"/>
      <c r="U985" s="845"/>
      <c r="V985" s="845"/>
      <c r="W985" s="845"/>
      <c r="X985" s="789"/>
      <c r="Y985" s="790"/>
    </row>
    <row r="986" spans="1:25" s="171" customFormat="1" ht="22.5" customHeight="1" thickTop="1" thickBot="1" x14ac:dyDescent="0.3">
      <c r="A986" s="800"/>
      <c r="B986" s="801"/>
      <c r="C986" s="801"/>
      <c r="D986" s="801"/>
      <c r="E986" s="801"/>
      <c r="F986" s="801"/>
      <c r="G986" s="801"/>
      <c r="H986" s="802"/>
      <c r="I986" s="802"/>
      <c r="J986" s="802"/>
      <c r="K986" s="803"/>
      <c r="L986" s="844"/>
      <c r="M986" s="844"/>
      <c r="N986" s="844"/>
      <c r="O986" s="844"/>
      <c r="P986" s="844"/>
      <c r="Q986" s="844"/>
      <c r="R986" s="844"/>
      <c r="S986" s="844"/>
      <c r="T986" s="844"/>
      <c r="U986" s="844"/>
      <c r="V986" s="844"/>
      <c r="W986" s="844"/>
      <c r="X986" s="789"/>
      <c r="Y986" s="790"/>
    </row>
    <row r="987" spans="1:25" s="171" customFormat="1" ht="22.5" customHeight="1" thickTop="1" thickBot="1" x14ac:dyDescent="0.3">
      <c r="A987" s="800"/>
      <c r="B987" s="801"/>
      <c r="C987" s="801"/>
      <c r="D987" s="801"/>
      <c r="E987" s="801"/>
      <c r="F987" s="801"/>
      <c r="G987" s="801"/>
      <c r="H987" s="802"/>
      <c r="I987" s="802"/>
      <c r="J987" s="802"/>
      <c r="K987" s="803"/>
      <c r="L987" s="844"/>
      <c r="M987" s="844"/>
      <c r="N987" s="844"/>
      <c r="O987" s="844"/>
      <c r="P987" s="844"/>
      <c r="Q987" s="844"/>
      <c r="R987" s="844"/>
      <c r="S987" s="844"/>
      <c r="T987" s="844"/>
      <c r="U987" s="844"/>
      <c r="V987" s="844"/>
      <c r="W987" s="844"/>
      <c r="X987" s="789"/>
      <c r="Y987" s="790"/>
    </row>
    <row r="988" spans="1:25" s="171" customFormat="1" ht="22.5" customHeight="1" thickTop="1" thickBot="1" x14ac:dyDescent="0.3">
      <c r="A988" s="800"/>
      <c r="B988" s="801"/>
      <c r="C988" s="801"/>
      <c r="D988" s="801"/>
      <c r="E988" s="801"/>
      <c r="F988" s="801"/>
      <c r="G988" s="801"/>
      <c r="H988" s="801"/>
      <c r="I988" s="801"/>
      <c r="J988" s="801"/>
      <c r="K988" s="804"/>
      <c r="L988" s="845"/>
      <c r="M988" s="845"/>
      <c r="N988" s="845"/>
      <c r="O988" s="845"/>
      <c r="P988" s="845"/>
      <c r="Q988" s="845"/>
      <c r="R988" s="845"/>
      <c r="S988" s="845"/>
      <c r="T988" s="845"/>
      <c r="U988" s="845"/>
      <c r="V988" s="845"/>
      <c r="W988" s="845"/>
      <c r="X988" s="789"/>
      <c r="Y988" s="790"/>
    </row>
    <row r="989" spans="1:25" s="171" customFormat="1" ht="22.5" customHeight="1" thickTop="1" thickBot="1" x14ac:dyDescent="0.3">
      <c r="A989" s="800"/>
      <c r="B989" s="801"/>
      <c r="C989" s="801"/>
      <c r="D989" s="801"/>
      <c r="E989" s="801"/>
      <c r="F989" s="801"/>
      <c r="G989" s="801"/>
      <c r="H989" s="801"/>
      <c r="I989" s="801"/>
      <c r="J989" s="801"/>
      <c r="K989" s="804"/>
      <c r="L989" s="845"/>
      <c r="M989" s="845"/>
      <c r="N989" s="845"/>
      <c r="O989" s="845"/>
      <c r="P989" s="845"/>
      <c r="Q989" s="845"/>
      <c r="R989" s="845"/>
      <c r="S989" s="845"/>
      <c r="T989" s="845"/>
      <c r="U989" s="845"/>
      <c r="V989" s="845"/>
      <c r="W989" s="845"/>
      <c r="X989" s="789"/>
      <c r="Y989" s="790"/>
    </row>
    <row r="990" spans="1:25" s="171" customFormat="1" ht="22.5" customHeight="1" thickTop="1" thickBot="1" x14ac:dyDescent="0.3">
      <c r="A990" s="800"/>
      <c r="B990" s="801"/>
      <c r="C990" s="801"/>
      <c r="D990" s="801"/>
      <c r="E990" s="801"/>
      <c r="F990" s="801"/>
      <c r="G990" s="801"/>
      <c r="H990" s="801"/>
      <c r="I990" s="801"/>
      <c r="J990" s="801"/>
      <c r="K990" s="804"/>
      <c r="L990" s="845"/>
      <c r="M990" s="845"/>
      <c r="N990" s="845"/>
      <c r="O990" s="845"/>
      <c r="P990" s="845"/>
      <c r="Q990" s="845"/>
      <c r="R990" s="845"/>
      <c r="S990" s="845"/>
      <c r="T990" s="845"/>
      <c r="U990" s="845"/>
      <c r="V990" s="845"/>
      <c r="W990" s="845"/>
      <c r="X990" s="789"/>
      <c r="Y990" s="790"/>
    </row>
    <row r="991" spans="1:25" s="171" customFormat="1" ht="22.5" customHeight="1" thickTop="1" thickBot="1" x14ac:dyDescent="0.3">
      <c r="A991" s="800"/>
      <c r="B991" s="801"/>
      <c r="C991" s="801"/>
      <c r="D991" s="801"/>
      <c r="E991" s="801"/>
      <c r="F991" s="801"/>
      <c r="G991" s="801"/>
      <c r="H991" s="801"/>
      <c r="I991" s="801"/>
      <c r="J991" s="801"/>
      <c r="K991" s="804"/>
      <c r="L991" s="845"/>
      <c r="M991" s="845"/>
      <c r="N991" s="845"/>
      <c r="O991" s="845"/>
      <c r="P991" s="845"/>
      <c r="Q991" s="845"/>
      <c r="R991" s="845"/>
      <c r="S991" s="845"/>
      <c r="T991" s="845"/>
      <c r="U991" s="845"/>
      <c r="V991" s="845"/>
      <c r="W991" s="845"/>
      <c r="X991" s="789"/>
      <c r="Y991" s="790"/>
    </row>
    <row r="992" spans="1:25" s="171" customFormat="1" ht="22.5" customHeight="1" thickTop="1" thickBot="1" x14ac:dyDescent="0.3">
      <c r="A992" s="800"/>
      <c r="B992" s="801"/>
      <c r="C992" s="801"/>
      <c r="D992" s="801"/>
      <c r="E992" s="801"/>
      <c r="F992" s="801"/>
      <c r="G992" s="801"/>
      <c r="H992" s="801"/>
      <c r="I992" s="801"/>
      <c r="J992" s="801"/>
      <c r="K992" s="804"/>
      <c r="L992" s="845"/>
      <c r="M992" s="845"/>
      <c r="N992" s="845"/>
      <c r="O992" s="845"/>
      <c r="P992" s="845"/>
      <c r="Q992" s="845"/>
      <c r="R992" s="845"/>
      <c r="S992" s="845"/>
      <c r="T992" s="845"/>
      <c r="U992" s="845"/>
      <c r="V992" s="845"/>
      <c r="W992" s="845"/>
      <c r="X992" s="789"/>
      <c r="Y992" s="790"/>
    </row>
    <row r="993" spans="1:25" s="171" customFormat="1" ht="22.5" customHeight="1" thickTop="1" thickBot="1" x14ac:dyDescent="0.3">
      <c r="A993" s="800"/>
      <c r="B993" s="801"/>
      <c r="C993" s="801"/>
      <c r="D993" s="801"/>
      <c r="E993" s="801"/>
      <c r="F993" s="801"/>
      <c r="G993" s="801"/>
      <c r="H993" s="801"/>
      <c r="I993" s="801"/>
      <c r="J993" s="801"/>
      <c r="K993" s="804"/>
      <c r="L993" s="845"/>
      <c r="M993" s="845"/>
      <c r="N993" s="845"/>
      <c r="O993" s="845"/>
      <c r="P993" s="845"/>
      <c r="Q993" s="845"/>
      <c r="R993" s="845"/>
      <c r="S993" s="845"/>
      <c r="T993" s="845"/>
      <c r="U993" s="845"/>
      <c r="V993" s="845"/>
      <c r="W993" s="845"/>
      <c r="X993" s="789"/>
      <c r="Y993" s="790"/>
    </row>
    <row r="994" spans="1:25" s="171" customFormat="1" ht="22.5" customHeight="1" thickTop="1" thickBot="1" x14ac:dyDescent="0.3">
      <c r="A994" s="800"/>
      <c r="B994" s="801"/>
      <c r="C994" s="801"/>
      <c r="D994" s="801"/>
      <c r="E994" s="801"/>
      <c r="F994" s="801"/>
      <c r="G994" s="801"/>
      <c r="H994" s="801"/>
      <c r="I994" s="801"/>
      <c r="J994" s="801"/>
      <c r="K994" s="804"/>
      <c r="L994" s="845"/>
      <c r="M994" s="845"/>
      <c r="N994" s="845"/>
      <c r="O994" s="845"/>
      <c r="P994" s="845"/>
      <c r="Q994" s="845"/>
      <c r="R994" s="845"/>
      <c r="S994" s="845"/>
      <c r="T994" s="845"/>
      <c r="U994" s="845"/>
      <c r="V994" s="845"/>
      <c r="W994" s="845"/>
      <c r="X994" s="789"/>
      <c r="Y994" s="790"/>
    </row>
    <row r="995" spans="1:25" s="171" customFormat="1" ht="22.5" customHeight="1" thickTop="1" thickBot="1" x14ac:dyDescent="0.3">
      <c r="A995" s="800"/>
      <c r="B995" s="801"/>
      <c r="C995" s="801"/>
      <c r="D995" s="801"/>
      <c r="E995" s="801"/>
      <c r="F995" s="801"/>
      <c r="G995" s="801"/>
      <c r="H995" s="801"/>
      <c r="I995" s="801"/>
      <c r="J995" s="801"/>
      <c r="K995" s="804"/>
      <c r="L995" s="845"/>
      <c r="M995" s="845"/>
      <c r="N995" s="845"/>
      <c r="O995" s="845"/>
      <c r="P995" s="845"/>
      <c r="Q995" s="845"/>
      <c r="R995" s="845"/>
      <c r="S995" s="845"/>
      <c r="T995" s="845"/>
      <c r="U995" s="845"/>
      <c r="V995" s="845"/>
      <c r="W995" s="845"/>
      <c r="X995" s="789"/>
      <c r="Y995" s="790"/>
    </row>
    <row r="996" spans="1:25" s="171" customFormat="1" ht="22.5" customHeight="1" thickTop="1" thickBot="1" x14ac:dyDescent="0.3">
      <c r="A996" s="800"/>
      <c r="B996" s="801"/>
      <c r="C996" s="801"/>
      <c r="D996" s="801"/>
      <c r="E996" s="801"/>
      <c r="F996" s="801"/>
      <c r="G996" s="801"/>
      <c r="H996" s="801"/>
      <c r="I996" s="801"/>
      <c r="J996" s="801"/>
      <c r="K996" s="804"/>
      <c r="L996" s="845"/>
      <c r="M996" s="845"/>
      <c r="N996" s="845"/>
      <c r="O996" s="845"/>
      <c r="P996" s="845"/>
      <c r="Q996" s="845"/>
      <c r="R996" s="845"/>
      <c r="S996" s="845"/>
      <c r="T996" s="845"/>
      <c r="U996" s="845"/>
      <c r="V996" s="845"/>
      <c r="W996" s="845"/>
      <c r="X996" s="789"/>
      <c r="Y996" s="790"/>
    </row>
    <row r="997" spans="1:25" s="171" customFormat="1" ht="22.5" customHeight="1" thickTop="1" thickBot="1" x14ac:dyDescent="0.3">
      <c r="A997" s="800"/>
      <c r="B997" s="801"/>
      <c r="C997" s="801"/>
      <c r="D997" s="801"/>
      <c r="E997" s="801"/>
      <c r="F997" s="801"/>
      <c r="G997" s="801"/>
      <c r="H997" s="801"/>
      <c r="I997" s="801"/>
      <c r="J997" s="801"/>
      <c r="K997" s="804"/>
      <c r="L997" s="845"/>
      <c r="M997" s="845"/>
      <c r="N997" s="845"/>
      <c r="O997" s="845"/>
      <c r="P997" s="845"/>
      <c r="Q997" s="845"/>
      <c r="R997" s="845"/>
      <c r="S997" s="845"/>
      <c r="T997" s="845"/>
      <c r="U997" s="845"/>
      <c r="V997" s="845"/>
      <c r="W997" s="845"/>
      <c r="X997" s="789"/>
      <c r="Y997" s="790"/>
    </row>
    <row r="998" spans="1:25" s="171" customFormat="1" ht="22.5" customHeight="1" thickTop="1" thickBot="1" x14ac:dyDescent="0.3">
      <c r="A998" s="800"/>
      <c r="B998" s="801"/>
      <c r="C998" s="801"/>
      <c r="D998" s="801"/>
      <c r="E998" s="801"/>
      <c r="F998" s="801"/>
      <c r="G998" s="801"/>
      <c r="H998" s="801"/>
      <c r="I998" s="801"/>
      <c r="J998" s="801"/>
      <c r="K998" s="804"/>
      <c r="L998" s="845"/>
      <c r="M998" s="845"/>
      <c r="N998" s="845"/>
      <c r="O998" s="845"/>
      <c r="P998" s="845"/>
      <c r="Q998" s="845"/>
      <c r="R998" s="845"/>
      <c r="S998" s="845"/>
      <c r="T998" s="845"/>
      <c r="U998" s="845"/>
      <c r="V998" s="845"/>
      <c r="W998" s="845"/>
      <c r="X998" s="789"/>
      <c r="Y998" s="790"/>
    </row>
    <row r="999" spans="1:25" s="171" customFormat="1" ht="22.5" customHeight="1" thickTop="1" thickBot="1" x14ac:dyDescent="0.3">
      <c r="A999" s="800"/>
      <c r="B999" s="801"/>
      <c r="C999" s="801"/>
      <c r="D999" s="801"/>
      <c r="E999" s="801"/>
      <c r="F999" s="801"/>
      <c r="G999" s="801"/>
      <c r="H999" s="802"/>
      <c r="I999" s="802"/>
      <c r="J999" s="802"/>
      <c r="K999" s="803"/>
      <c r="L999" s="844"/>
      <c r="M999" s="844"/>
      <c r="N999" s="844"/>
      <c r="O999" s="844"/>
      <c r="P999" s="844"/>
      <c r="Q999" s="844"/>
      <c r="R999" s="844"/>
      <c r="S999" s="844"/>
      <c r="T999" s="844"/>
      <c r="U999" s="844"/>
      <c r="V999" s="844"/>
      <c r="W999" s="844"/>
      <c r="X999" s="789"/>
      <c r="Y999" s="790"/>
    </row>
    <row r="1000" spans="1:25" s="171" customFormat="1" ht="22.5" customHeight="1" thickTop="1" thickBot="1" x14ac:dyDescent="0.3">
      <c r="A1000" s="800"/>
      <c r="B1000" s="801"/>
      <c r="C1000" s="801"/>
      <c r="D1000" s="801"/>
      <c r="E1000" s="801"/>
      <c r="F1000" s="801"/>
      <c r="G1000" s="801"/>
      <c r="H1000" s="801"/>
      <c r="I1000" s="801"/>
      <c r="J1000" s="801"/>
      <c r="K1000" s="804"/>
      <c r="L1000" s="845"/>
      <c r="M1000" s="845"/>
      <c r="N1000" s="845"/>
      <c r="O1000" s="845"/>
      <c r="P1000" s="845"/>
      <c r="Q1000" s="845"/>
      <c r="R1000" s="845"/>
      <c r="S1000" s="845"/>
      <c r="T1000" s="845"/>
      <c r="U1000" s="845"/>
      <c r="V1000" s="845"/>
      <c r="W1000" s="845"/>
      <c r="X1000" s="789"/>
      <c r="Y1000" s="790"/>
    </row>
    <row r="1001" spans="1:25" s="171" customFormat="1" ht="22.5" customHeight="1" thickTop="1" thickBot="1" x14ac:dyDescent="0.3">
      <c r="A1001" s="800"/>
      <c r="B1001" s="801"/>
      <c r="C1001" s="801"/>
      <c r="D1001" s="801"/>
      <c r="E1001" s="801"/>
      <c r="F1001" s="801"/>
      <c r="G1001" s="801"/>
      <c r="H1001" s="801"/>
      <c r="I1001" s="801"/>
      <c r="J1001" s="801"/>
      <c r="K1001" s="804"/>
      <c r="L1001" s="845"/>
      <c r="M1001" s="845"/>
      <c r="N1001" s="845"/>
      <c r="O1001" s="845"/>
      <c r="P1001" s="845"/>
      <c r="Q1001" s="845"/>
      <c r="R1001" s="845"/>
      <c r="S1001" s="845"/>
      <c r="T1001" s="845"/>
      <c r="U1001" s="845"/>
      <c r="V1001" s="845"/>
      <c r="W1001" s="845"/>
      <c r="X1001" s="789"/>
      <c r="Y1001" s="790"/>
    </row>
    <row r="1002" spans="1:25" s="171" customFormat="1" ht="22.5" customHeight="1" thickTop="1" thickBot="1" x14ac:dyDescent="0.3">
      <c r="A1002" s="800"/>
      <c r="B1002" s="801"/>
      <c r="C1002" s="801"/>
      <c r="D1002" s="801"/>
      <c r="E1002" s="801"/>
      <c r="F1002" s="801"/>
      <c r="G1002" s="801"/>
      <c r="H1002" s="801"/>
      <c r="I1002" s="801"/>
      <c r="J1002" s="801"/>
      <c r="K1002" s="804"/>
      <c r="L1002" s="845"/>
      <c r="M1002" s="845"/>
      <c r="N1002" s="845"/>
      <c r="O1002" s="845"/>
      <c r="P1002" s="845"/>
      <c r="Q1002" s="845"/>
      <c r="R1002" s="845"/>
      <c r="S1002" s="845"/>
      <c r="T1002" s="845"/>
      <c r="U1002" s="845"/>
      <c r="V1002" s="845"/>
      <c r="W1002" s="845"/>
      <c r="X1002" s="789"/>
      <c r="Y1002" s="790"/>
    </row>
    <row r="1003" spans="1:25" s="171" customFormat="1" ht="22.5" customHeight="1" thickTop="1" thickBot="1" x14ac:dyDescent="0.3">
      <c r="A1003" s="800"/>
      <c r="B1003" s="801"/>
      <c r="C1003" s="801"/>
      <c r="D1003" s="801"/>
      <c r="E1003" s="801"/>
      <c r="F1003" s="801"/>
      <c r="G1003" s="801"/>
      <c r="H1003" s="801"/>
      <c r="I1003" s="801"/>
      <c r="J1003" s="801"/>
      <c r="K1003" s="804"/>
      <c r="L1003" s="845"/>
      <c r="M1003" s="845"/>
      <c r="N1003" s="845"/>
      <c r="O1003" s="845"/>
      <c r="P1003" s="845"/>
      <c r="Q1003" s="845"/>
      <c r="R1003" s="845"/>
      <c r="S1003" s="845"/>
      <c r="T1003" s="845"/>
      <c r="U1003" s="845"/>
      <c r="V1003" s="845"/>
      <c r="W1003" s="845"/>
      <c r="X1003" s="789"/>
      <c r="Y1003" s="790"/>
    </row>
    <row r="1004" spans="1:25" s="171" customFormat="1" ht="22.5" customHeight="1" thickTop="1" thickBot="1" x14ac:dyDescent="0.3">
      <c r="A1004" s="800"/>
      <c r="B1004" s="801"/>
      <c r="C1004" s="801"/>
      <c r="D1004" s="801"/>
      <c r="E1004" s="801"/>
      <c r="F1004" s="801"/>
      <c r="G1004" s="801"/>
      <c r="H1004" s="801"/>
      <c r="I1004" s="801"/>
      <c r="J1004" s="801"/>
      <c r="K1004" s="804"/>
      <c r="L1004" s="845"/>
      <c r="M1004" s="845"/>
      <c r="N1004" s="845"/>
      <c r="O1004" s="845"/>
      <c r="P1004" s="845"/>
      <c r="Q1004" s="845"/>
      <c r="R1004" s="845"/>
      <c r="S1004" s="845"/>
      <c r="T1004" s="845"/>
      <c r="U1004" s="845"/>
      <c r="V1004" s="845"/>
      <c r="W1004" s="845"/>
      <c r="X1004" s="789"/>
      <c r="Y1004" s="790"/>
    </row>
    <row r="1005" spans="1:25" s="171" customFormat="1" ht="22.5" customHeight="1" thickTop="1" thickBot="1" x14ac:dyDescent="0.3">
      <c r="A1005" s="800"/>
      <c r="B1005" s="801"/>
      <c r="C1005" s="801"/>
      <c r="D1005" s="801"/>
      <c r="E1005" s="801"/>
      <c r="F1005" s="801"/>
      <c r="G1005" s="801"/>
      <c r="H1005" s="801"/>
      <c r="I1005" s="801"/>
      <c r="J1005" s="801"/>
      <c r="K1005" s="804"/>
      <c r="L1005" s="845"/>
      <c r="M1005" s="845"/>
      <c r="N1005" s="845"/>
      <c r="O1005" s="845"/>
      <c r="P1005" s="845"/>
      <c r="Q1005" s="845"/>
      <c r="R1005" s="845"/>
      <c r="S1005" s="845"/>
      <c r="T1005" s="845"/>
      <c r="U1005" s="845"/>
      <c r="V1005" s="845"/>
      <c r="W1005" s="845"/>
      <c r="X1005" s="789"/>
      <c r="Y1005" s="790"/>
    </row>
    <row r="1006" spans="1:25" s="171" customFormat="1" ht="22.5" customHeight="1" thickTop="1" thickBot="1" x14ac:dyDescent="0.3">
      <c r="A1006" s="800"/>
      <c r="B1006" s="801"/>
      <c r="C1006" s="801"/>
      <c r="D1006" s="801"/>
      <c r="E1006" s="801"/>
      <c r="F1006" s="801"/>
      <c r="G1006" s="801"/>
      <c r="H1006" s="801"/>
      <c r="I1006" s="801"/>
      <c r="J1006" s="801"/>
      <c r="K1006" s="804"/>
      <c r="L1006" s="845"/>
      <c r="M1006" s="845"/>
      <c r="N1006" s="845"/>
      <c r="O1006" s="845"/>
      <c r="P1006" s="845"/>
      <c r="Q1006" s="845"/>
      <c r="R1006" s="845"/>
      <c r="S1006" s="845"/>
      <c r="T1006" s="845"/>
      <c r="U1006" s="845"/>
      <c r="V1006" s="845"/>
      <c r="W1006" s="845"/>
      <c r="X1006" s="789"/>
      <c r="Y1006" s="790"/>
    </row>
    <row r="1007" spans="1:25" s="171" customFormat="1" ht="22.5" customHeight="1" thickTop="1" thickBot="1" x14ac:dyDescent="0.3">
      <c r="A1007" s="800"/>
      <c r="B1007" s="801"/>
      <c r="C1007" s="801"/>
      <c r="D1007" s="801"/>
      <c r="E1007" s="801"/>
      <c r="F1007" s="801"/>
      <c r="G1007" s="801"/>
      <c r="H1007" s="801"/>
      <c r="I1007" s="801"/>
      <c r="J1007" s="801"/>
      <c r="K1007" s="804"/>
      <c r="L1007" s="845"/>
      <c r="M1007" s="845"/>
      <c r="N1007" s="845"/>
      <c r="O1007" s="845"/>
      <c r="P1007" s="845"/>
      <c r="Q1007" s="845"/>
      <c r="R1007" s="845"/>
      <c r="S1007" s="845"/>
      <c r="T1007" s="845"/>
      <c r="U1007" s="845"/>
      <c r="V1007" s="845"/>
      <c r="W1007" s="845"/>
      <c r="X1007" s="789"/>
      <c r="Y1007" s="790"/>
    </row>
    <row r="1008" spans="1:25" s="171" customFormat="1" ht="22.5" customHeight="1" thickTop="1" thickBot="1" x14ac:dyDescent="0.3">
      <c r="A1008" s="800"/>
      <c r="B1008" s="801"/>
      <c r="C1008" s="801"/>
      <c r="D1008" s="801"/>
      <c r="E1008" s="801"/>
      <c r="F1008" s="801"/>
      <c r="G1008" s="801"/>
      <c r="H1008" s="801"/>
      <c r="I1008" s="801"/>
      <c r="J1008" s="801"/>
      <c r="K1008" s="804"/>
      <c r="L1008" s="845"/>
      <c r="M1008" s="845"/>
      <c r="N1008" s="845"/>
      <c r="O1008" s="845"/>
      <c r="P1008" s="845"/>
      <c r="Q1008" s="845"/>
      <c r="R1008" s="845"/>
      <c r="S1008" s="845"/>
      <c r="T1008" s="845"/>
      <c r="U1008" s="845"/>
      <c r="V1008" s="845"/>
      <c r="W1008" s="845"/>
      <c r="X1008" s="789"/>
      <c r="Y1008" s="790"/>
    </row>
    <row r="1009" spans="1:25" s="171" customFormat="1" ht="22.5" customHeight="1" thickTop="1" thickBot="1" x14ac:dyDescent="0.3">
      <c r="A1009" s="800"/>
      <c r="B1009" s="801"/>
      <c r="C1009" s="801"/>
      <c r="D1009" s="801"/>
      <c r="E1009" s="801"/>
      <c r="F1009" s="801"/>
      <c r="G1009" s="801"/>
      <c r="H1009" s="801"/>
      <c r="I1009" s="801"/>
      <c r="J1009" s="801"/>
      <c r="K1009" s="804"/>
      <c r="L1009" s="845"/>
      <c r="M1009" s="845"/>
      <c r="N1009" s="845"/>
      <c r="O1009" s="845"/>
      <c r="P1009" s="845"/>
      <c r="Q1009" s="845"/>
      <c r="R1009" s="845"/>
      <c r="S1009" s="845"/>
      <c r="T1009" s="845"/>
      <c r="U1009" s="845"/>
      <c r="V1009" s="845"/>
      <c r="W1009" s="845"/>
      <c r="X1009" s="789"/>
      <c r="Y1009" s="790"/>
    </row>
    <row r="1010" spans="1:25" s="171" customFormat="1" ht="22.5" customHeight="1" thickTop="1" thickBot="1" x14ac:dyDescent="0.3">
      <c r="A1010" s="800"/>
      <c r="B1010" s="801"/>
      <c r="C1010" s="801"/>
      <c r="D1010" s="801"/>
      <c r="E1010" s="801"/>
      <c r="F1010" s="801"/>
      <c r="G1010" s="801"/>
      <c r="H1010" s="801"/>
      <c r="I1010" s="801"/>
      <c r="J1010" s="801"/>
      <c r="K1010" s="804"/>
      <c r="L1010" s="845"/>
      <c r="M1010" s="845"/>
      <c r="N1010" s="845"/>
      <c r="O1010" s="845"/>
      <c r="P1010" s="845"/>
      <c r="Q1010" s="845"/>
      <c r="R1010" s="845"/>
      <c r="S1010" s="845"/>
      <c r="T1010" s="845"/>
      <c r="U1010" s="845"/>
      <c r="V1010" s="845"/>
      <c r="W1010" s="845"/>
      <c r="X1010" s="789"/>
      <c r="Y1010" s="790"/>
    </row>
    <row r="1011" spans="1:25" s="171" customFormat="1" ht="22.5" customHeight="1" thickTop="1" thickBot="1" x14ac:dyDescent="0.3">
      <c r="A1011" s="800"/>
      <c r="B1011" s="801"/>
      <c r="C1011" s="801"/>
      <c r="D1011" s="801"/>
      <c r="E1011" s="801"/>
      <c r="F1011" s="801"/>
      <c r="G1011" s="801"/>
      <c r="H1011" s="801"/>
      <c r="I1011" s="801"/>
      <c r="J1011" s="801"/>
      <c r="K1011" s="804"/>
      <c r="L1011" s="845"/>
      <c r="M1011" s="845"/>
      <c r="N1011" s="845"/>
      <c r="O1011" s="845"/>
      <c r="P1011" s="845"/>
      <c r="Q1011" s="845"/>
      <c r="R1011" s="845"/>
      <c r="S1011" s="845"/>
      <c r="T1011" s="845"/>
      <c r="U1011" s="845"/>
      <c r="V1011" s="845"/>
      <c r="W1011" s="845"/>
      <c r="X1011" s="789"/>
      <c r="Y1011" s="790"/>
    </row>
    <row r="1012" spans="1:25" s="171" customFormat="1" ht="22.5" customHeight="1" thickTop="1" thickBot="1" x14ac:dyDescent="0.3">
      <c r="A1012" s="800"/>
      <c r="B1012" s="801"/>
      <c r="C1012" s="801"/>
      <c r="D1012" s="801"/>
      <c r="E1012" s="801"/>
      <c r="F1012" s="801"/>
      <c r="G1012" s="801"/>
      <c r="H1012" s="801"/>
      <c r="I1012" s="801"/>
      <c r="J1012" s="801"/>
      <c r="K1012" s="804"/>
      <c r="L1012" s="845"/>
      <c r="M1012" s="845"/>
      <c r="N1012" s="845"/>
      <c r="O1012" s="845"/>
      <c r="P1012" s="845"/>
      <c r="Q1012" s="845"/>
      <c r="R1012" s="845"/>
      <c r="S1012" s="845"/>
      <c r="T1012" s="845"/>
      <c r="U1012" s="845"/>
      <c r="V1012" s="845"/>
      <c r="W1012" s="845"/>
      <c r="X1012" s="789"/>
      <c r="Y1012" s="790"/>
    </row>
    <row r="1013" spans="1:25" s="171" customFormat="1" ht="22.5" customHeight="1" thickTop="1" thickBot="1" x14ac:dyDescent="0.3">
      <c r="A1013" s="800"/>
      <c r="B1013" s="801"/>
      <c r="C1013" s="801"/>
      <c r="D1013" s="801"/>
      <c r="E1013" s="801"/>
      <c r="F1013" s="801"/>
      <c r="G1013" s="801"/>
      <c r="H1013" s="801"/>
      <c r="I1013" s="801"/>
      <c r="J1013" s="801"/>
      <c r="K1013" s="804"/>
      <c r="L1013" s="845"/>
      <c r="M1013" s="845"/>
      <c r="N1013" s="845"/>
      <c r="O1013" s="845"/>
      <c r="P1013" s="845"/>
      <c r="Q1013" s="845"/>
      <c r="R1013" s="845"/>
      <c r="S1013" s="845"/>
      <c r="T1013" s="845"/>
      <c r="U1013" s="845"/>
      <c r="V1013" s="845"/>
      <c r="W1013" s="845"/>
      <c r="X1013" s="789"/>
      <c r="Y1013" s="790"/>
    </row>
    <row r="1014" spans="1:25" s="171" customFormat="1" ht="22.5" customHeight="1" thickTop="1" thickBot="1" x14ac:dyDescent="0.3">
      <c r="A1014" s="800"/>
      <c r="B1014" s="801"/>
      <c r="C1014" s="801"/>
      <c r="D1014" s="801"/>
      <c r="E1014" s="801"/>
      <c r="F1014" s="801"/>
      <c r="G1014" s="801"/>
      <c r="H1014" s="801"/>
      <c r="I1014" s="801"/>
      <c r="J1014" s="801"/>
      <c r="K1014" s="804"/>
      <c r="L1014" s="845"/>
      <c r="M1014" s="845"/>
      <c r="N1014" s="845"/>
      <c r="O1014" s="845"/>
      <c r="P1014" s="845"/>
      <c r="Q1014" s="845"/>
      <c r="R1014" s="845"/>
      <c r="S1014" s="845"/>
      <c r="T1014" s="845"/>
      <c r="U1014" s="845"/>
      <c r="V1014" s="845"/>
      <c r="W1014" s="845"/>
      <c r="X1014" s="789"/>
      <c r="Y1014" s="790"/>
    </row>
    <row r="1015" spans="1:25" s="171" customFormat="1" ht="22.5" customHeight="1" thickTop="1" thickBot="1" x14ac:dyDescent="0.3">
      <c r="A1015" s="800"/>
      <c r="B1015" s="801"/>
      <c r="C1015" s="801"/>
      <c r="D1015" s="801"/>
      <c r="E1015" s="801"/>
      <c r="F1015" s="801"/>
      <c r="G1015" s="801"/>
      <c r="H1015" s="801"/>
      <c r="I1015" s="801"/>
      <c r="J1015" s="801"/>
      <c r="K1015" s="804"/>
      <c r="L1015" s="845"/>
      <c r="M1015" s="845"/>
      <c r="N1015" s="845"/>
      <c r="O1015" s="845"/>
      <c r="P1015" s="845"/>
      <c r="Q1015" s="845"/>
      <c r="R1015" s="845"/>
      <c r="S1015" s="845"/>
      <c r="T1015" s="845"/>
      <c r="U1015" s="845"/>
      <c r="V1015" s="845"/>
      <c r="W1015" s="845"/>
      <c r="X1015" s="789"/>
      <c r="Y1015" s="790"/>
    </row>
    <row r="1016" spans="1:25" s="171" customFormat="1" ht="22.5" customHeight="1" thickTop="1" thickBot="1" x14ac:dyDescent="0.3">
      <c r="A1016" s="800"/>
      <c r="B1016" s="801"/>
      <c r="C1016" s="801"/>
      <c r="D1016" s="801"/>
      <c r="E1016" s="801"/>
      <c r="F1016" s="801"/>
      <c r="G1016" s="801"/>
      <c r="H1016" s="801"/>
      <c r="I1016" s="801"/>
      <c r="J1016" s="801"/>
      <c r="K1016" s="804"/>
      <c r="L1016" s="845"/>
      <c r="M1016" s="845"/>
      <c r="N1016" s="845"/>
      <c r="O1016" s="845"/>
      <c r="P1016" s="845"/>
      <c r="Q1016" s="845"/>
      <c r="R1016" s="845"/>
      <c r="S1016" s="845"/>
      <c r="T1016" s="845"/>
      <c r="U1016" s="845"/>
      <c r="V1016" s="845"/>
      <c r="W1016" s="845"/>
      <c r="X1016" s="789"/>
      <c r="Y1016" s="790"/>
    </row>
    <row r="1017" spans="1:25" s="171" customFormat="1" ht="22.5" customHeight="1" thickTop="1" thickBot="1" x14ac:dyDescent="0.3">
      <c r="A1017" s="800"/>
      <c r="B1017" s="801"/>
      <c r="C1017" s="801"/>
      <c r="D1017" s="801"/>
      <c r="E1017" s="801"/>
      <c r="F1017" s="801"/>
      <c r="G1017" s="801"/>
      <c r="H1017" s="801"/>
      <c r="I1017" s="801"/>
      <c r="J1017" s="801"/>
      <c r="K1017" s="804"/>
      <c r="L1017" s="845"/>
      <c r="M1017" s="845"/>
      <c r="N1017" s="845"/>
      <c r="O1017" s="845"/>
      <c r="P1017" s="845"/>
      <c r="Q1017" s="845"/>
      <c r="R1017" s="845"/>
      <c r="S1017" s="845"/>
      <c r="T1017" s="845"/>
      <c r="U1017" s="845"/>
      <c r="V1017" s="845"/>
      <c r="W1017" s="845"/>
      <c r="X1017" s="789"/>
      <c r="Y1017" s="790"/>
    </row>
    <row r="1018" spans="1:25" s="171" customFormat="1" ht="22.5" customHeight="1" thickTop="1" thickBot="1" x14ac:dyDescent="0.3">
      <c r="A1018" s="800"/>
      <c r="B1018" s="801"/>
      <c r="C1018" s="801"/>
      <c r="D1018" s="801"/>
      <c r="E1018" s="801"/>
      <c r="F1018" s="801"/>
      <c r="G1018" s="801"/>
      <c r="H1018" s="801"/>
      <c r="I1018" s="801"/>
      <c r="J1018" s="801"/>
      <c r="K1018" s="804"/>
      <c r="L1018" s="845"/>
      <c r="M1018" s="845"/>
      <c r="N1018" s="845"/>
      <c r="O1018" s="845"/>
      <c r="P1018" s="845"/>
      <c r="Q1018" s="845"/>
      <c r="R1018" s="845"/>
      <c r="S1018" s="845"/>
      <c r="T1018" s="845"/>
      <c r="U1018" s="845"/>
      <c r="V1018" s="845"/>
      <c r="W1018" s="845"/>
      <c r="X1018" s="789"/>
      <c r="Y1018" s="790"/>
    </row>
    <row r="1019" spans="1:25" s="171" customFormat="1" ht="22.5" customHeight="1" thickTop="1" thickBot="1" x14ac:dyDescent="0.3">
      <c r="A1019" s="800"/>
      <c r="B1019" s="801"/>
      <c r="C1019" s="801"/>
      <c r="D1019" s="801"/>
      <c r="E1019" s="801"/>
      <c r="F1019" s="801"/>
      <c r="G1019" s="801"/>
      <c r="H1019" s="801"/>
      <c r="I1019" s="801"/>
      <c r="J1019" s="801"/>
      <c r="K1019" s="804"/>
      <c r="L1019" s="845"/>
      <c r="M1019" s="845"/>
      <c r="N1019" s="845"/>
      <c r="O1019" s="845"/>
      <c r="P1019" s="845"/>
      <c r="Q1019" s="845"/>
      <c r="R1019" s="845"/>
      <c r="S1019" s="845"/>
      <c r="T1019" s="845"/>
      <c r="U1019" s="845"/>
      <c r="V1019" s="845"/>
      <c r="W1019" s="845"/>
      <c r="X1019" s="789"/>
      <c r="Y1019" s="790"/>
    </row>
    <row r="1020" spans="1:25" s="171" customFormat="1" ht="22.5" customHeight="1" thickTop="1" thickBot="1" x14ac:dyDescent="0.3">
      <c r="A1020" s="800"/>
      <c r="B1020" s="801"/>
      <c r="C1020" s="801"/>
      <c r="D1020" s="801"/>
      <c r="E1020" s="801"/>
      <c r="F1020" s="801"/>
      <c r="G1020" s="801"/>
      <c r="H1020" s="801"/>
      <c r="I1020" s="801"/>
      <c r="J1020" s="801"/>
      <c r="K1020" s="804"/>
      <c r="L1020" s="845"/>
      <c r="M1020" s="845"/>
      <c r="N1020" s="845"/>
      <c r="O1020" s="845"/>
      <c r="P1020" s="845"/>
      <c r="Q1020" s="845"/>
      <c r="R1020" s="845"/>
      <c r="S1020" s="845"/>
      <c r="T1020" s="845"/>
      <c r="U1020" s="845"/>
      <c r="V1020" s="845"/>
      <c r="W1020" s="845"/>
      <c r="X1020" s="789"/>
      <c r="Y1020" s="790"/>
    </row>
    <row r="1021" spans="1:25" s="171" customFormat="1" ht="22.5" customHeight="1" thickTop="1" thickBot="1" x14ac:dyDescent="0.3">
      <c r="A1021" s="800"/>
      <c r="B1021" s="801"/>
      <c r="C1021" s="801"/>
      <c r="D1021" s="801"/>
      <c r="E1021" s="801"/>
      <c r="F1021" s="801"/>
      <c r="G1021" s="801"/>
      <c r="H1021" s="801"/>
      <c r="I1021" s="801"/>
      <c r="J1021" s="801"/>
      <c r="K1021" s="804"/>
      <c r="L1021" s="845"/>
      <c r="M1021" s="845"/>
      <c r="N1021" s="845"/>
      <c r="O1021" s="845"/>
      <c r="P1021" s="845"/>
      <c r="Q1021" s="845"/>
      <c r="R1021" s="845"/>
      <c r="S1021" s="845"/>
      <c r="T1021" s="845"/>
      <c r="U1021" s="845"/>
      <c r="V1021" s="845"/>
      <c r="W1021" s="845"/>
      <c r="X1021" s="789"/>
      <c r="Y1021" s="790"/>
    </row>
    <row r="1022" spans="1:25" s="171" customFormat="1" ht="22.5" customHeight="1" thickTop="1" thickBot="1" x14ac:dyDescent="0.3">
      <c r="A1022" s="800"/>
      <c r="B1022" s="801"/>
      <c r="C1022" s="801"/>
      <c r="D1022" s="801"/>
      <c r="E1022" s="801"/>
      <c r="F1022" s="801"/>
      <c r="G1022" s="801"/>
      <c r="H1022" s="801"/>
      <c r="I1022" s="801"/>
      <c r="J1022" s="801"/>
      <c r="K1022" s="804"/>
      <c r="L1022" s="845"/>
      <c r="M1022" s="845"/>
      <c r="N1022" s="845"/>
      <c r="O1022" s="845"/>
      <c r="P1022" s="845"/>
      <c r="Q1022" s="845"/>
      <c r="R1022" s="845"/>
      <c r="S1022" s="845"/>
      <c r="T1022" s="845"/>
      <c r="U1022" s="845"/>
      <c r="V1022" s="845"/>
      <c r="W1022" s="845"/>
      <c r="X1022" s="789"/>
      <c r="Y1022" s="790"/>
    </row>
    <row r="1023" spans="1:25" s="171" customFormat="1" ht="22.5" customHeight="1" thickTop="1" thickBot="1" x14ac:dyDescent="0.3">
      <c r="A1023" s="800"/>
      <c r="B1023" s="801"/>
      <c r="C1023" s="801"/>
      <c r="D1023" s="801"/>
      <c r="E1023" s="801"/>
      <c r="F1023" s="801"/>
      <c r="G1023" s="801"/>
      <c r="H1023" s="801"/>
      <c r="I1023" s="801"/>
      <c r="J1023" s="801"/>
      <c r="K1023" s="804"/>
      <c r="L1023" s="845"/>
      <c r="M1023" s="845"/>
      <c r="N1023" s="845"/>
      <c r="O1023" s="845"/>
      <c r="P1023" s="845"/>
      <c r="Q1023" s="845"/>
      <c r="R1023" s="845"/>
      <c r="S1023" s="845"/>
      <c r="T1023" s="845"/>
      <c r="U1023" s="845"/>
      <c r="V1023" s="845"/>
      <c r="W1023" s="845"/>
      <c r="X1023" s="789"/>
      <c r="Y1023" s="790"/>
    </row>
    <row r="1024" spans="1:25" ht="36" customHeight="1" thickTop="1" thickBot="1" x14ac:dyDescent="0.3">
      <c r="A1024" s="783" t="s">
        <v>252</v>
      </c>
      <c r="B1024" s="783" t="s">
        <v>259</v>
      </c>
      <c r="C1024" s="783"/>
      <c r="D1024" s="783"/>
      <c r="E1024" s="783"/>
      <c r="F1024" s="783"/>
      <c r="G1024" s="783"/>
      <c r="H1024" s="783"/>
      <c r="I1024" s="846"/>
      <c r="J1024" s="846"/>
      <c r="K1024" s="785" t="s">
        <v>2487</v>
      </c>
      <c r="L1024" s="816">
        <f>+L1025+L1029</f>
        <v>0</v>
      </c>
      <c r="M1024" s="816">
        <f t="shared" ref="M1024:U1024" si="161">+M1025+M1029</f>
        <v>0</v>
      </c>
      <c r="N1024" s="816">
        <f t="shared" si="161"/>
        <v>0</v>
      </c>
      <c r="O1024" s="816">
        <f t="shared" ref="O1024:O1043" si="162">L1024+M1024-N1024</f>
        <v>0</v>
      </c>
      <c r="P1024" s="816">
        <f t="shared" si="161"/>
        <v>0</v>
      </c>
      <c r="Q1024" s="816">
        <f t="shared" si="161"/>
        <v>0</v>
      </c>
      <c r="R1024" s="816">
        <f t="shared" si="161"/>
        <v>0</v>
      </c>
      <c r="S1024" s="816">
        <f t="shared" si="161"/>
        <v>0</v>
      </c>
      <c r="T1024" s="816">
        <f t="shared" si="161"/>
        <v>0</v>
      </c>
      <c r="U1024" s="844">
        <f t="shared" si="161"/>
        <v>0</v>
      </c>
      <c r="V1024" s="816" t="e">
        <f t="shared" ref="V1024:V1043" si="163">U1024/O1024</f>
        <v>#DIV/0!</v>
      </c>
      <c r="W1024" s="816"/>
      <c r="X1024" s="789"/>
      <c r="Y1024" s="790"/>
    </row>
    <row r="1025" spans="1:25" ht="18.75" customHeight="1" thickTop="1" thickBot="1" x14ac:dyDescent="0.3">
      <c r="A1025" s="800">
        <v>1</v>
      </c>
      <c r="B1025" s="801" t="s">
        <v>259</v>
      </c>
      <c r="C1025" s="801" t="s">
        <v>255</v>
      </c>
      <c r="D1025" s="801"/>
      <c r="E1025" s="800"/>
      <c r="F1025" s="801"/>
      <c r="G1025" s="801"/>
      <c r="H1025" s="801"/>
      <c r="I1025" s="801"/>
      <c r="J1025" s="801"/>
      <c r="K1025" s="803" t="s">
        <v>2490</v>
      </c>
      <c r="L1025" s="845">
        <f>SUM(L1026:L1028)</f>
        <v>0</v>
      </c>
      <c r="M1025" s="845">
        <f t="shared" ref="M1025:U1025" si="164">SUM(M1026:M1028)</f>
        <v>0</v>
      </c>
      <c r="N1025" s="845">
        <f t="shared" si="164"/>
        <v>0</v>
      </c>
      <c r="O1025" s="845">
        <f t="shared" si="162"/>
        <v>0</v>
      </c>
      <c r="P1025" s="845">
        <f t="shared" si="164"/>
        <v>0</v>
      </c>
      <c r="Q1025" s="845">
        <f t="shared" si="164"/>
        <v>0</v>
      </c>
      <c r="R1025" s="845">
        <f t="shared" si="164"/>
        <v>0</v>
      </c>
      <c r="S1025" s="845">
        <f t="shared" si="164"/>
        <v>0</v>
      </c>
      <c r="T1025" s="845">
        <f t="shared" si="164"/>
        <v>0</v>
      </c>
      <c r="U1025" s="845">
        <f t="shared" si="164"/>
        <v>0</v>
      </c>
      <c r="V1025" s="845" t="e">
        <f t="shared" si="163"/>
        <v>#DIV/0!</v>
      </c>
      <c r="W1025" s="845"/>
      <c r="X1025" s="789"/>
      <c r="Y1025" s="790"/>
    </row>
    <row r="1026" spans="1:25" ht="18.75" customHeight="1" thickTop="1" thickBot="1" x14ac:dyDescent="0.3">
      <c r="A1026" s="800">
        <v>1</v>
      </c>
      <c r="B1026" s="801" t="s">
        <v>259</v>
      </c>
      <c r="C1026" s="801" t="s">
        <v>255</v>
      </c>
      <c r="D1026" s="801" t="s">
        <v>255</v>
      </c>
      <c r="E1026" s="801"/>
      <c r="F1026" s="801"/>
      <c r="G1026" s="801"/>
      <c r="H1026" s="801"/>
      <c r="I1026" s="801"/>
      <c r="J1026" s="801"/>
      <c r="K1026" s="804" t="s">
        <v>314</v>
      </c>
      <c r="L1026" s="845"/>
      <c r="M1026" s="845"/>
      <c r="N1026" s="845"/>
      <c r="O1026" s="845">
        <f t="shared" si="162"/>
        <v>0</v>
      </c>
      <c r="P1026" s="845"/>
      <c r="Q1026" s="845"/>
      <c r="R1026" s="845"/>
      <c r="S1026" s="845"/>
      <c r="T1026" s="845"/>
      <c r="U1026" s="845"/>
      <c r="V1026" s="845" t="e">
        <f t="shared" si="163"/>
        <v>#DIV/0!</v>
      </c>
      <c r="W1026" s="845"/>
      <c r="X1026" s="789"/>
      <c r="Y1026" s="790"/>
    </row>
    <row r="1027" spans="1:25" ht="18.75" customHeight="1" thickTop="1" thickBot="1" x14ac:dyDescent="0.3">
      <c r="A1027" s="800">
        <v>1</v>
      </c>
      <c r="B1027" s="801" t="s">
        <v>259</v>
      </c>
      <c r="C1027" s="801" t="s">
        <v>255</v>
      </c>
      <c r="D1027" s="801" t="s">
        <v>259</v>
      </c>
      <c r="E1027" s="801"/>
      <c r="F1027" s="801"/>
      <c r="G1027" s="801"/>
      <c r="H1027" s="801"/>
      <c r="I1027" s="801"/>
      <c r="J1027" s="801"/>
      <c r="K1027" s="804" t="s">
        <v>315</v>
      </c>
      <c r="L1027" s="845"/>
      <c r="M1027" s="845"/>
      <c r="N1027" s="845"/>
      <c r="O1027" s="845">
        <f t="shared" si="162"/>
        <v>0</v>
      </c>
      <c r="P1027" s="845"/>
      <c r="Q1027" s="845"/>
      <c r="R1027" s="845"/>
      <c r="S1027" s="845"/>
      <c r="T1027" s="845"/>
      <c r="U1027" s="845"/>
      <c r="V1027" s="845" t="e">
        <f t="shared" si="163"/>
        <v>#DIV/0!</v>
      </c>
      <c r="W1027" s="845"/>
      <c r="X1027" s="789"/>
      <c r="Y1027" s="790"/>
    </row>
    <row r="1028" spans="1:25" ht="18.75" customHeight="1" thickTop="1" thickBot="1" x14ac:dyDescent="0.3">
      <c r="A1028" s="800">
        <v>1</v>
      </c>
      <c r="B1028" s="801" t="s">
        <v>259</v>
      </c>
      <c r="C1028" s="801" t="s">
        <v>255</v>
      </c>
      <c r="D1028" s="801" t="s">
        <v>269</v>
      </c>
      <c r="E1028" s="801"/>
      <c r="F1028" s="801"/>
      <c r="G1028" s="801"/>
      <c r="H1028" s="801"/>
      <c r="I1028" s="801"/>
      <c r="J1028" s="801"/>
      <c r="K1028" s="804" t="s">
        <v>316</v>
      </c>
      <c r="L1028" s="845"/>
      <c r="M1028" s="845"/>
      <c r="N1028" s="845"/>
      <c r="O1028" s="845">
        <f t="shared" si="162"/>
        <v>0</v>
      </c>
      <c r="P1028" s="845"/>
      <c r="Q1028" s="845"/>
      <c r="R1028" s="845"/>
      <c r="S1028" s="845"/>
      <c r="T1028" s="845"/>
      <c r="U1028" s="845"/>
      <c r="V1028" s="845" t="e">
        <f t="shared" si="163"/>
        <v>#DIV/0!</v>
      </c>
      <c r="W1028" s="845"/>
      <c r="X1028" s="789"/>
      <c r="Y1028" s="790"/>
    </row>
    <row r="1029" spans="1:25" ht="18.75" customHeight="1" thickTop="1" thickBot="1" x14ac:dyDescent="0.3">
      <c r="A1029" s="800">
        <v>1</v>
      </c>
      <c r="B1029" s="801" t="s">
        <v>259</v>
      </c>
      <c r="C1029" s="801" t="s">
        <v>259</v>
      </c>
      <c r="D1029" s="801"/>
      <c r="E1029" s="800"/>
      <c r="F1029" s="801"/>
      <c r="G1029" s="801"/>
      <c r="H1029" s="801"/>
      <c r="I1029" s="801"/>
      <c r="J1029" s="801"/>
      <c r="K1029" s="803" t="s">
        <v>2491</v>
      </c>
      <c r="L1029" s="845"/>
      <c r="M1029" s="845"/>
      <c r="N1029" s="845"/>
      <c r="O1029" s="845">
        <f t="shared" si="162"/>
        <v>0</v>
      </c>
      <c r="P1029" s="845"/>
      <c r="Q1029" s="845"/>
      <c r="R1029" s="845"/>
      <c r="S1029" s="845"/>
      <c r="T1029" s="845"/>
      <c r="U1029" s="845"/>
      <c r="V1029" s="845" t="e">
        <f t="shared" si="163"/>
        <v>#DIV/0!</v>
      </c>
      <c r="W1029" s="845"/>
      <c r="X1029" s="789"/>
      <c r="Y1029" s="790"/>
    </row>
    <row r="1030" spans="1:25" ht="36" customHeight="1" thickTop="1" thickBot="1" x14ac:dyDescent="0.3">
      <c r="A1030" s="783">
        <v>1</v>
      </c>
      <c r="B1030" s="783" t="s">
        <v>269</v>
      </c>
      <c r="C1030" s="783"/>
      <c r="D1030" s="783"/>
      <c r="E1030" s="783"/>
      <c r="F1030" s="783"/>
      <c r="G1030" s="783"/>
      <c r="H1030" s="783"/>
      <c r="I1030" s="846"/>
      <c r="J1030" s="846"/>
      <c r="K1030" s="816" t="s">
        <v>2492</v>
      </c>
      <c r="L1030" s="816">
        <f>+L1031+L1035</f>
        <v>0</v>
      </c>
      <c r="M1030" s="816">
        <f t="shared" ref="M1030:U1030" si="165">+M1031+M1035</f>
        <v>0</v>
      </c>
      <c r="N1030" s="816">
        <f t="shared" si="165"/>
        <v>0</v>
      </c>
      <c r="O1030" s="816">
        <f t="shared" si="162"/>
        <v>0</v>
      </c>
      <c r="P1030" s="816">
        <f t="shared" si="165"/>
        <v>0</v>
      </c>
      <c r="Q1030" s="816">
        <f t="shared" si="165"/>
        <v>0</v>
      </c>
      <c r="R1030" s="816">
        <f t="shared" si="165"/>
        <v>0</v>
      </c>
      <c r="S1030" s="816">
        <f t="shared" si="165"/>
        <v>0</v>
      </c>
      <c r="T1030" s="816">
        <f t="shared" si="165"/>
        <v>0</v>
      </c>
      <c r="U1030" s="844">
        <f t="shared" si="165"/>
        <v>0</v>
      </c>
      <c r="V1030" s="816" t="e">
        <f t="shared" si="163"/>
        <v>#DIV/0!</v>
      </c>
      <c r="W1030" s="816"/>
      <c r="X1030" s="789"/>
      <c r="Y1030" s="790"/>
    </row>
    <row r="1031" spans="1:25" ht="18.75" customHeight="1" thickTop="1" thickBot="1" x14ac:dyDescent="0.3">
      <c r="A1031" s="800">
        <v>1</v>
      </c>
      <c r="B1031" s="801" t="s">
        <v>269</v>
      </c>
      <c r="C1031" s="801" t="s">
        <v>255</v>
      </c>
      <c r="D1031" s="801"/>
      <c r="E1031" s="800"/>
      <c r="F1031" s="801"/>
      <c r="G1031" s="801"/>
      <c r="H1031" s="801"/>
      <c r="I1031" s="801"/>
      <c r="J1031" s="801"/>
      <c r="K1031" s="803" t="s">
        <v>317</v>
      </c>
      <c r="L1031" s="845">
        <f>SUM(L1032:L1034)</f>
        <v>0</v>
      </c>
      <c r="M1031" s="845">
        <f t="shared" ref="M1031:U1031" si="166">SUM(M1032:M1034)</f>
        <v>0</v>
      </c>
      <c r="N1031" s="845">
        <f t="shared" si="166"/>
        <v>0</v>
      </c>
      <c r="O1031" s="845">
        <f t="shared" si="162"/>
        <v>0</v>
      </c>
      <c r="P1031" s="845">
        <f t="shared" si="166"/>
        <v>0</v>
      </c>
      <c r="Q1031" s="845">
        <f t="shared" si="166"/>
        <v>0</v>
      </c>
      <c r="R1031" s="845">
        <f t="shared" si="166"/>
        <v>0</v>
      </c>
      <c r="S1031" s="845">
        <f t="shared" si="166"/>
        <v>0</v>
      </c>
      <c r="T1031" s="845">
        <f t="shared" si="166"/>
        <v>0</v>
      </c>
      <c r="U1031" s="845">
        <f t="shared" si="166"/>
        <v>0</v>
      </c>
      <c r="V1031" s="845" t="e">
        <f t="shared" si="163"/>
        <v>#DIV/0!</v>
      </c>
      <c r="W1031" s="845"/>
      <c r="X1031" s="789"/>
      <c r="Y1031" s="790"/>
    </row>
    <row r="1032" spans="1:25" ht="18.75" customHeight="1" thickTop="1" thickBot="1" x14ac:dyDescent="0.3">
      <c r="A1032" s="800">
        <v>1</v>
      </c>
      <c r="B1032" s="801" t="s">
        <v>269</v>
      </c>
      <c r="C1032" s="801" t="s">
        <v>255</v>
      </c>
      <c r="D1032" s="801" t="s">
        <v>255</v>
      </c>
      <c r="E1032" s="801"/>
      <c r="F1032" s="801"/>
      <c r="G1032" s="801"/>
      <c r="H1032" s="801"/>
      <c r="I1032" s="801"/>
      <c r="J1032" s="801"/>
      <c r="K1032" s="804" t="s">
        <v>318</v>
      </c>
      <c r="L1032" s="845"/>
      <c r="M1032" s="845"/>
      <c r="N1032" s="845"/>
      <c r="O1032" s="845">
        <f t="shared" si="162"/>
        <v>0</v>
      </c>
      <c r="P1032" s="845"/>
      <c r="Q1032" s="845"/>
      <c r="R1032" s="845"/>
      <c r="S1032" s="845"/>
      <c r="T1032" s="845"/>
      <c r="U1032" s="845"/>
      <c r="V1032" s="845" t="e">
        <f t="shared" si="163"/>
        <v>#DIV/0!</v>
      </c>
      <c r="W1032" s="845"/>
      <c r="X1032" s="789"/>
      <c r="Y1032" s="790"/>
    </row>
    <row r="1033" spans="1:25" ht="18.75" customHeight="1" thickTop="1" thickBot="1" x14ac:dyDescent="0.3">
      <c r="A1033" s="800">
        <v>1</v>
      </c>
      <c r="B1033" s="801" t="s">
        <v>269</v>
      </c>
      <c r="C1033" s="801" t="s">
        <v>255</v>
      </c>
      <c r="D1033" s="801" t="s">
        <v>259</v>
      </c>
      <c r="E1033" s="801"/>
      <c r="F1033" s="801"/>
      <c r="G1033" s="801"/>
      <c r="H1033" s="801"/>
      <c r="I1033" s="801"/>
      <c r="J1033" s="801"/>
      <c r="K1033" s="804" t="s">
        <v>319</v>
      </c>
      <c r="L1033" s="845"/>
      <c r="M1033" s="845"/>
      <c r="N1033" s="845"/>
      <c r="O1033" s="845">
        <f t="shared" si="162"/>
        <v>0</v>
      </c>
      <c r="P1033" s="845"/>
      <c r="Q1033" s="845"/>
      <c r="R1033" s="845"/>
      <c r="S1033" s="845"/>
      <c r="T1033" s="845"/>
      <c r="U1033" s="845"/>
      <c r="V1033" s="845" t="e">
        <f t="shared" si="163"/>
        <v>#DIV/0!</v>
      </c>
      <c r="W1033" s="845"/>
      <c r="X1033" s="789"/>
      <c r="Y1033" s="790"/>
    </row>
    <row r="1034" spans="1:25" ht="18.75" customHeight="1" thickTop="1" thickBot="1" x14ac:dyDescent="0.3">
      <c r="A1034" s="800">
        <v>1</v>
      </c>
      <c r="B1034" s="801" t="s">
        <v>269</v>
      </c>
      <c r="C1034" s="801" t="s">
        <v>255</v>
      </c>
      <c r="D1034" s="801" t="s">
        <v>269</v>
      </c>
      <c r="E1034" s="801"/>
      <c r="F1034" s="801"/>
      <c r="G1034" s="801"/>
      <c r="H1034" s="801"/>
      <c r="I1034" s="801"/>
      <c r="J1034" s="801"/>
      <c r="K1034" s="804" t="s">
        <v>320</v>
      </c>
      <c r="L1034" s="845"/>
      <c r="M1034" s="845"/>
      <c r="N1034" s="845"/>
      <c r="O1034" s="845">
        <f t="shared" si="162"/>
        <v>0</v>
      </c>
      <c r="P1034" s="845"/>
      <c r="Q1034" s="845"/>
      <c r="R1034" s="845"/>
      <c r="S1034" s="845"/>
      <c r="T1034" s="845"/>
      <c r="U1034" s="845"/>
      <c r="V1034" s="845" t="e">
        <f t="shared" si="163"/>
        <v>#DIV/0!</v>
      </c>
      <c r="W1034" s="845"/>
      <c r="X1034" s="789"/>
      <c r="Y1034" s="790"/>
    </row>
    <row r="1035" spans="1:25" ht="18.75" customHeight="1" thickTop="1" thickBot="1" x14ac:dyDescent="0.3">
      <c r="A1035" s="800">
        <v>1</v>
      </c>
      <c r="B1035" s="801" t="s">
        <v>269</v>
      </c>
      <c r="C1035" s="801" t="s">
        <v>259</v>
      </c>
      <c r="D1035" s="801"/>
      <c r="E1035" s="800"/>
      <c r="F1035" s="801"/>
      <c r="G1035" s="801"/>
      <c r="H1035" s="801"/>
      <c r="I1035" s="801"/>
      <c r="J1035" s="801"/>
      <c r="K1035" s="803" t="s">
        <v>321</v>
      </c>
      <c r="L1035" s="845"/>
      <c r="M1035" s="845"/>
      <c r="N1035" s="845"/>
      <c r="O1035" s="845">
        <f t="shared" si="162"/>
        <v>0</v>
      </c>
      <c r="P1035" s="845"/>
      <c r="Q1035" s="845"/>
      <c r="R1035" s="845"/>
      <c r="S1035" s="845"/>
      <c r="T1035" s="845"/>
      <c r="U1035" s="845"/>
      <c r="V1035" s="845" t="e">
        <f t="shared" si="163"/>
        <v>#DIV/0!</v>
      </c>
      <c r="W1035" s="845"/>
      <c r="X1035" s="789"/>
      <c r="Y1035" s="790"/>
    </row>
    <row r="1036" spans="1:25" ht="36" customHeight="1" thickTop="1" thickBot="1" x14ac:dyDescent="0.3">
      <c r="A1036" s="783">
        <v>1</v>
      </c>
      <c r="B1036" s="783" t="s">
        <v>272</v>
      </c>
      <c r="C1036" s="783"/>
      <c r="D1036" s="783"/>
      <c r="E1036" s="783"/>
      <c r="F1036" s="783"/>
      <c r="G1036" s="783"/>
      <c r="H1036" s="783"/>
      <c r="I1036" s="846"/>
      <c r="J1036" s="846"/>
      <c r="K1036" s="785" t="s">
        <v>322</v>
      </c>
      <c r="L1036" s="816"/>
      <c r="M1036" s="816"/>
      <c r="N1036" s="816"/>
      <c r="O1036" s="816">
        <f t="shared" si="162"/>
        <v>0</v>
      </c>
      <c r="P1036" s="816"/>
      <c r="Q1036" s="816"/>
      <c r="R1036" s="816"/>
      <c r="S1036" s="816"/>
      <c r="T1036" s="816"/>
      <c r="U1036" s="844"/>
      <c r="V1036" s="816" t="e">
        <f t="shared" si="163"/>
        <v>#DIV/0!</v>
      </c>
      <c r="W1036" s="816"/>
      <c r="X1036" s="789"/>
      <c r="Y1036" s="790"/>
    </row>
    <row r="1037" spans="1:25" ht="36" customHeight="1" thickTop="1" thickBot="1" x14ac:dyDescent="0.3">
      <c r="A1037" s="783" t="s">
        <v>252</v>
      </c>
      <c r="B1037" s="783" t="s">
        <v>262</v>
      </c>
      <c r="C1037" s="783"/>
      <c r="D1037" s="783"/>
      <c r="E1037" s="783"/>
      <c r="F1037" s="783"/>
      <c r="G1037" s="783"/>
      <c r="H1037" s="783"/>
      <c r="I1037" s="846"/>
      <c r="J1037" s="846"/>
      <c r="K1037" s="785" t="s">
        <v>323</v>
      </c>
      <c r="L1037" s="816">
        <f>+L1038+L1042+L1043</f>
        <v>0</v>
      </c>
      <c r="M1037" s="816">
        <f t="shared" ref="M1037:U1037" si="167">+M1038+M1042+M1043</f>
        <v>0</v>
      </c>
      <c r="N1037" s="816">
        <f t="shared" si="167"/>
        <v>0</v>
      </c>
      <c r="O1037" s="816">
        <f t="shared" si="162"/>
        <v>0</v>
      </c>
      <c r="P1037" s="816">
        <f t="shared" si="167"/>
        <v>0</v>
      </c>
      <c r="Q1037" s="816">
        <f t="shared" si="167"/>
        <v>0</v>
      </c>
      <c r="R1037" s="816">
        <f t="shared" si="167"/>
        <v>0</v>
      </c>
      <c r="S1037" s="816">
        <f t="shared" si="167"/>
        <v>0</v>
      </c>
      <c r="T1037" s="816">
        <f t="shared" si="167"/>
        <v>0</v>
      </c>
      <c r="U1037" s="844">
        <f t="shared" si="167"/>
        <v>0</v>
      </c>
      <c r="V1037" s="816" t="e">
        <f t="shared" si="163"/>
        <v>#DIV/0!</v>
      </c>
      <c r="W1037" s="816"/>
      <c r="X1037" s="789"/>
      <c r="Y1037" s="790"/>
    </row>
    <row r="1038" spans="1:25" ht="18.75" customHeight="1" thickTop="1" thickBot="1" x14ac:dyDescent="0.3">
      <c r="A1038" s="800" t="s">
        <v>252</v>
      </c>
      <c r="B1038" s="801" t="s">
        <v>262</v>
      </c>
      <c r="C1038" s="801" t="s">
        <v>255</v>
      </c>
      <c r="D1038" s="801"/>
      <c r="E1038" s="800"/>
      <c r="F1038" s="801"/>
      <c r="G1038" s="801"/>
      <c r="H1038" s="801"/>
      <c r="I1038" s="801"/>
      <c r="J1038" s="801"/>
      <c r="K1038" s="818" t="s">
        <v>324</v>
      </c>
      <c r="L1038" s="845">
        <f>SUM(L1039:L1041)</f>
        <v>0</v>
      </c>
      <c r="M1038" s="845">
        <f t="shared" ref="M1038:U1038" si="168">SUM(M1039:M1041)</f>
        <v>0</v>
      </c>
      <c r="N1038" s="845">
        <f t="shared" si="168"/>
        <v>0</v>
      </c>
      <c r="O1038" s="845">
        <f t="shared" si="162"/>
        <v>0</v>
      </c>
      <c r="P1038" s="845">
        <f t="shared" si="168"/>
        <v>0</v>
      </c>
      <c r="Q1038" s="845">
        <f t="shared" si="168"/>
        <v>0</v>
      </c>
      <c r="R1038" s="845">
        <f t="shared" si="168"/>
        <v>0</v>
      </c>
      <c r="S1038" s="845">
        <f t="shared" si="168"/>
        <v>0</v>
      </c>
      <c r="T1038" s="845">
        <f t="shared" si="168"/>
        <v>0</v>
      </c>
      <c r="U1038" s="845">
        <f t="shared" si="168"/>
        <v>0</v>
      </c>
      <c r="V1038" s="845" t="e">
        <f t="shared" si="163"/>
        <v>#DIV/0!</v>
      </c>
      <c r="W1038" s="845"/>
      <c r="X1038" s="789"/>
      <c r="Y1038" s="790"/>
    </row>
    <row r="1039" spans="1:25" ht="18.75" customHeight="1" thickTop="1" thickBot="1" x14ac:dyDescent="0.3">
      <c r="A1039" s="800" t="s">
        <v>252</v>
      </c>
      <c r="B1039" s="801" t="s">
        <v>262</v>
      </c>
      <c r="C1039" s="801" t="s">
        <v>255</v>
      </c>
      <c r="D1039" s="801" t="s">
        <v>255</v>
      </c>
      <c r="E1039" s="801"/>
      <c r="F1039" s="801"/>
      <c r="G1039" s="801"/>
      <c r="H1039" s="801"/>
      <c r="I1039" s="801"/>
      <c r="J1039" s="801"/>
      <c r="K1039" s="804" t="s">
        <v>2494</v>
      </c>
      <c r="L1039" s="845"/>
      <c r="M1039" s="845"/>
      <c r="N1039" s="845"/>
      <c r="O1039" s="845">
        <f t="shared" si="162"/>
        <v>0</v>
      </c>
      <c r="P1039" s="845"/>
      <c r="Q1039" s="845"/>
      <c r="R1039" s="845"/>
      <c r="S1039" s="845"/>
      <c r="T1039" s="845"/>
      <c r="U1039" s="845"/>
      <c r="V1039" s="845" t="e">
        <f t="shared" si="163"/>
        <v>#DIV/0!</v>
      </c>
      <c r="W1039" s="845"/>
      <c r="X1039" s="789"/>
      <c r="Y1039" s="790"/>
    </row>
    <row r="1040" spans="1:25" ht="18.75" customHeight="1" thickTop="1" thickBot="1" x14ac:dyDescent="0.3">
      <c r="A1040" s="800" t="s">
        <v>252</v>
      </c>
      <c r="B1040" s="801" t="s">
        <v>262</v>
      </c>
      <c r="C1040" s="801" t="s">
        <v>255</v>
      </c>
      <c r="D1040" s="801" t="s">
        <v>259</v>
      </c>
      <c r="E1040" s="801"/>
      <c r="F1040" s="801"/>
      <c r="G1040" s="801"/>
      <c r="H1040" s="801"/>
      <c r="I1040" s="801"/>
      <c r="J1040" s="801"/>
      <c r="K1040" s="804" t="s">
        <v>2495</v>
      </c>
      <c r="L1040" s="845"/>
      <c r="M1040" s="845"/>
      <c r="N1040" s="845"/>
      <c r="O1040" s="845">
        <f t="shared" si="162"/>
        <v>0</v>
      </c>
      <c r="P1040" s="845"/>
      <c r="Q1040" s="845"/>
      <c r="R1040" s="845"/>
      <c r="S1040" s="845"/>
      <c r="T1040" s="845"/>
      <c r="U1040" s="845"/>
      <c r="V1040" s="845" t="e">
        <f t="shared" si="163"/>
        <v>#DIV/0!</v>
      </c>
      <c r="W1040" s="845"/>
      <c r="X1040" s="789"/>
      <c r="Y1040" s="790"/>
    </row>
    <row r="1041" spans="1:25" ht="18.75" customHeight="1" thickTop="1" thickBot="1" x14ac:dyDescent="0.3">
      <c r="A1041" s="800" t="s">
        <v>252</v>
      </c>
      <c r="B1041" s="801" t="s">
        <v>262</v>
      </c>
      <c r="C1041" s="801" t="s">
        <v>255</v>
      </c>
      <c r="D1041" s="801" t="s">
        <v>269</v>
      </c>
      <c r="E1041" s="801"/>
      <c r="F1041" s="801"/>
      <c r="G1041" s="801"/>
      <c r="H1041" s="801"/>
      <c r="I1041" s="801"/>
      <c r="J1041" s="801"/>
      <c r="K1041" s="804" t="s">
        <v>2496</v>
      </c>
      <c r="L1041" s="845"/>
      <c r="M1041" s="845"/>
      <c r="N1041" s="845"/>
      <c r="O1041" s="845">
        <f t="shared" si="162"/>
        <v>0</v>
      </c>
      <c r="P1041" s="845"/>
      <c r="Q1041" s="845"/>
      <c r="R1041" s="845"/>
      <c r="S1041" s="845"/>
      <c r="T1041" s="845"/>
      <c r="U1041" s="845"/>
      <c r="V1041" s="845" t="e">
        <f t="shared" si="163"/>
        <v>#DIV/0!</v>
      </c>
      <c r="W1041" s="845"/>
      <c r="X1041" s="789"/>
      <c r="Y1041" s="790"/>
    </row>
    <row r="1042" spans="1:25" ht="18.75" customHeight="1" thickTop="1" thickBot="1" x14ac:dyDescent="0.3">
      <c r="A1042" s="800" t="s">
        <v>252</v>
      </c>
      <c r="B1042" s="801" t="s">
        <v>262</v>
      </c>
      <c r="C1042" s="801" t="s">
        <v>259</v>
      </c>
      <c r="D1042" s="801"/>
      <c r="E1042" s="800"/>
      <c r="F1042" s="801"/>
      <c r="G1042" s="801"/>
      <c r="H1042" s="801"/>
      <c r="I1042" s="801"/>
      <c r="J1042" s="801"/>
      <c r="K1042" s="818" t="s">
        <v>325</v>
      </c>
      <c r="L1042" s="844"/>
      <c r="M1042" s="844"/>
      <c r="N1042" s="844"/>
      <c r="O1042" s="844">
        <f t="shared" si="162"/>
        <v>0</v>
      </c>
      <c r="P1042" s="844"/>
      <c r="Q1042" s="844"/>
      <c r="R1042" s="844"/>
      <c r="S1042" s="844"/>
      <c r="T1042" s="844"/>
      <c r="U1042" s="844"/>
      <c r="V1042" s="845" t="e">
        <f t="shared" si="163"/>
        <v>#DIV/0!</v>
      </c>
      <c r="W1042" s="845"/>
      <c r="X1042" s="789"/>
      <c r="Y1042" s="790"/>
    </row>
    <row r="1043" spans="1:25" ht="18.75" customHeight="1" thickTop="1" thickBot="1" x14ac:dyDescent="0.3">
      <c r="A1043" s="800" t="s">
        <v>252</v>
      </c>
      <c r="B1043" s="801" t="s">
        <v>262</v>
      </c>
      <c r="C1043" s="801" t="s">
        <v>269</v>
      </c>
      <c r="D1043" s="801"/>
      <c r="E1043" s="800"/>
      <c r="F1043" s="801"/>
      <c r="G1043" s="801"/>
      <c r="H1043" s="801"/>
      <c r="I1043" s="801"/>
      <c r="J1043" s="801"/>
      <c r="K1043" s="818" t="s">
        <v>326</v>
      </c>
      <c r="L1043" s="844"/>
      <c r="M1043" s="844"/>
      <c r="N1043" s="844"/>
      <c r="O1043" s="844">
        <f t="shared" si="162"/>
        <v>0</v>
      </c>
      <c r="P1043" s="844"/>
      <c r="Q1043" s="844"/>
      <c r="R1043" s="844"/>
      <c r="S1043" s="844"/>
      <c r="T1043" s="844"/>
      <c r="U1043" s="844"/>
      <c r="V1043" s="845" t="e">
        <f t="shared" si="163"/>
        <v>#DIV/0!</v>
      </c>
      <c r="W1043" s="845"/>
      <c r="X1043" s="789"/>
      <c r="Y1043" s="790"/>
    </row>
    <row r="1044" spans="1:25" ht="36" customHeight="1" thickTop="1" x14ac:dyDescent="0.25"/>
  </sheetData>
  <mergeCells count="16">
    <mergeCell ref="Y5:Y6"/>
    <mergeCell ref="A1:W1"/>
    <mergeCell ref="A2:W2"/>
    <mergeCell ref="A3:W3"/>
    <mergeCell ref="A4:W4"/>
    <mergeCell ref="L5:L6"/>
    <mergeCell ref="M5:N5"/>
    <mergeCell ref="O5:O6"/>
    <mergeCell ref="P5:S5"/>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ColWidth="11.42578125" defaultRowHeight="12.75" x14ac:dyDescent="0.25"/>
  <cols>
    <col min="1" max="1" width="34.140625" style="413" customWidth="1"/>
    <col min="2" max="2" width="70.5703125" style="413" customWidth="1"/>
    <col min="3" max="16384" width="11.42578125" style="413"/>
  </cols>
  <sheetData>
    <row r="1" spans="1:2" ht="13.5" thickBot="1" x14ac:dyDescent="0.3">
      <c r="A1" s="1072"/>
      <c r="B1" s="1072"/>
    </row>
    <row r="2" spans="1:2" ht="13.5" thickBot="1" x14ac:dyDescent="0.3">
      <c r="A2" s="1073" t="s">
        <v>327</v>
      </c>
      <c r="B2" s="1074"/>
    </row>
    <row r="3" spans="1:2" ht="13.5" thickBot="1" x14ac:dyDescent="0.3">
      <c r="A3" s="1075" t="s">
        <v>148</v>
      </c>
      <c r="B3" s="1076"/>
    </row>
    <row r="4" spans="1:2" ht="13.5" thickBot="1" x14ac:dyDescent="0.3">
      <c r="A4" s="414" t="s">
        <v>328</v>
      </c>
      <c r="B4" s="414" t="s">
        <v>150</v>
      </c>
    </row>
    <row r="5" spans="1:2" ht="26.25" thickBot="1" x14ac:dyDescent="0.3">
      <c r="A5" s="415" t="s">
        <v>329</v>
      </c>
      <c r="B5" s="416" t="s">
        <v>330</v>
      </c>
    </row>
    <row r="6" spans="1:2" ht="14.25" thickTop="1" thickBot="1" x14ac:dyDescent="0.3">
      <c r="A6" s="417" t="s">
        <v>331</v>
      </c>
      <c r="B6" s="416" t="s">
        <v>332</v>
      </c>
    </row>
    <row r="7" spans="1:2" ht="27" thickTop="1" thickBot="1" x14ac:dyDescent="0.3">
      <c r="A7" s="417" t="s">
        <v>333</v>
      </c>
      <c r="B7" s="418" t="s">
        <v>334</v>
      </c>
    </row>
    <row r="8" spans="1:2" ht="52.5" thickTop="1" thickBot="1" x14ac:dyDescent="0.3">
      <c r="A8" s="417" t="s">
        <v>335</v>
      </c>
      <c r="B8" s="416" t="s">
        <v>336</v>
      </c>
    </row>
    <row r="9" spans="1:2" ht="52.5" thickTop="1" thickBot="1" x14ac:dyDescent="0.3">
      <c r="A9" s="419" t="s">
        <v>337</v>
      </c>
      <c r="B9" s="416" t="s">
        <v>338</v>
      </c>
    </row>
    <row r="10" spans="1:2" ht="27" thickTop="1" thickBot="1" x14ac:dyDescent="0.3">
      <c r="A10" s="419" t="s">
        <v>339</v>
      </c>
      <c r="B10" s="416" t="s">
        <v>340</v>
      </c>
    </row>
    <row r="11" spans="1:2" ht="27" thickTop="1" thickBot="1" x14ac:dyDescent="0.3">
      <c r="A11" s="420" t="s">
        <v>341</v>
      </c>
      <c r="B11" s="418" t="s">
        <v>342</v>
      </c>
    </row>
    <row r="12" spans="1:2" ht="27" thickTop="1" thickBot="1" x14ac:dyDescent="0.3">
      <c r="A12" s="417" t="s">
        <v>343</v>
      </c>
      <c r="B12" s="418" t="s">
        <v>344</v>
      </c>
    </row>
    <row r="13" spans="1:2" ht="90.75" thickTop="1" thickBot="1" x14ac:dyDescent="0.3">
      <c r="A13" s="420" t="s">
        <v>345</v>
      </c>
      <c r="B13" s="416" t="s">
        <v>346</v>
      </c>
    </row>
    <row r="14" spans="1:2" ht="39.75" thickTop="1" thickBot="1" x14ac:dyDescent="0.3">
      <c r="A14" s="420" t="s">
        <v>347</v>
      </c>
      <c r="B14" s="416" t="s">
        <v>348</v>
      </c>
    </row>
    <row r="15" spans="1:2" ht="78" thickTop="1" thickBot="1" x14ac:dyDescent="0.3">
      <c r="A15" s="421" t="s">
        <v>349</v>
      </c>
      <c r="B15" s="418" t="s">
        <v>350</v>
      </c>
    </row>
    <row r="16" spans="1:2" ht="14.25" thickTop="1" thickBot="1" x14ac:dyDescent="0.3">
      <c r="A16" s="417" t="s">
        <v>351</v>
      </c>
      <c r="B16" s="418" t="s">
        <v>352</v>
      </c>
    </row>
    <row r="17" spans="1:2" ht="27" thickTop="1" thickBot="1" x14ac:dyDescent="0.3">
      <c r="A17" s="422" t="s">
        <v>353</v>
      </c>
      <c r="B17" s="418" t="s">
        <v>354</v>
      </c>
    </row>
    <row r="18" spans="1:2" ht="27" thickTop="1" thickBot="1" x14ac:dyDescent="0.3">
      <c r="A18" s="417" t="s">
        <v>355</v>
      </c>
      <c r="B18" s="423" t="s">
        <v>356</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BG119"/>
  <sheetViews>
    <sheetView tabSelected="1" topLeftCell="T106" zoomScaleNormal="100" zoomScaleSheetLayoutView="100" workbookViewId="0">
      <selection activeCell="Y118" sqref="Y118"/>
    </sheetView>
  </sheetViews>
  <sheetFormatPr baseColWidth="10" defaultColWidth="14.42578125" defaultRowHeight="15" x14ac:dyDescent="0.25"/>
  <cols>
    <col min="1" max="1" width="16" customWidth="1"/>
    <col min="2" max="2" width="14.140625" customWidth="1"/>
    <col min="3" max="4" width="14.42578125" customWidth="1"/>
    <col min="5" max="7" width="10.7109375" customWidth="1"/>
    <col min="8" max="8" width="69" customWidth="1"/>
    <col min="9" max="9" width="20.28515625" style="848" customWidth="1"/>
    <col min="10" max="28" width="20.28515625" customWidth="1"/>
    <col min="29" max="29" width="51.42578125" customWidth="1"/>
  </cols>
  <sheetData>
    <row r="1" spans="1:29" ht="15.75" thickBot="1" x14ac:dyDescent="0.3"/>
    <row r="2" spans="1:29" ht="30.75" customHeight="1" thickTop="1" thickBot="1" x14ac:dyDescent="0.3">
      <c r="A2" s="1082" t="s">
        <v>237</v>
      </c>
      <c r="B2" s="1082" t="s">
        <v>238</v>
      </c>
      <c r="C2" s="1080" t="s">
        <v>239</v>
      </c>
      <c r="D2" s="1082" t="s">
        <v>240</v>
      </c>
      <c r="E2" s="1082" t="s">
        <v>241</v>
      </c>
      <c r="F2" s="1082" t="s">
        <v>242</v>
      </c>
      <c r="G2" s="1082" t="s">
        <v>243</v>
      </c>
      <c r="H2" s="1080" t="s">
        <v>357</v>
      </c>
      <c r="I2" s="1077" t="s">
        <v>358</v>
      </c>
      <c r="J2" s="1078"/>
      <c r="K2" s="1078"/>
      <c r="L2" s="1079"/>
      <c r="M2" s="1077" t="s">
        <v>359</v>
      </c>
      <c r="N2" s="1078"/>
      <c r="O2" s="1078"/>
      <c r="P2" s="1079"/>
      <c r="Q2" s="1077" t="s">
        <v>360</v>
      </c>
      <c r="R2" s="1078"/>
      <c r="S2" s="1078"/>
      <c r="T2" s="1079"/>
      <c r="U2" s="1077" t="s">
        <v>361</v>
      </c>
      <c r="V2" s="1078"/>
      <c r="W2" s="1078"/>
      <c r="X2" s="1079"/>
      <c r="Y2" s="1077" t="s">
        <v>362</v>
      </c>
      <c r="Z2" s="1078"/>
      <c r="AA2" s="1078"/>
      <c r="AB2" s="1079"/>
      <c r="AC2" s="400" t="s">
        <v>363</v>
      </c>
    </row>
    <row r="3" spans="1:29" ht="16.5" thickTop="1" thickBot="1" x14ac:dyDescent="0.3">
      <c r="A3" s="1083"/>
      <c r="B3" s="1083"/>
      <c r="C3" s="1081"/>
      <c r="D3" s="1083"/>
      <c r="E3" s="1083"/>
      <c r="F3" s="1083"/>
      <c r="G3" s="1083"/>
      <c r="H3" s="1081"/>
      <c r="I3" s="402" t="s">
        <v>364</v>
      </c>
      <c r="J3" s="935" t="s">
        <v>365</v>
      </c>
      <c r="K3" s="935" t="s">
        <v>366</v>
      </c>
      <c r="L3" s="935" t="s">
        <v>367</v>
      </c>
      <c r="M3" s="935" t="s">
        <v>364</v>
      </c>
      <c r="N3" s="935" t="s">
        <v>365</v>
      </c>
      <c r="O3" s="935" t="s">
        <v>366</v>
      </c>
      <c r="P3" s="935" t="s">
        <v>367</v>
      </c>
      <c r="Q3" s="935" t="s">
        <v>364</v>
      </c>
      <c r="R3" s="935" t="s">
        <v>365</v>
      </c>
      <c r="S3" s="935" t="s">
        <v>366</v>
      </c>
      <c r="T3" s="935" t="s">
        <v>367</v>
      </c>
      <c r="U3" s="935" t="s">
        <v>364</v>
      </c>
      <c r="V3" s="935" t="s">
        <v>365</v>
      </c>
      <c r="W3" s="935" t="s">
        <v>366</v>
      </c>
      <c r="X3" s="935" t="s">
        <v>367</v>
      </c>
      <c r="Y3" s="935" t="s">
        <v>364</v>
      </c>
      <c r="Z3" s="935" t="s">
        <v>365</v>
      </c>
      <c r="AA3" s="935" t="s">
        <v>366</v>
      </c>
      <c r="AB3" s="935" t="s">
        <v>368</v>
      </c>
      <c r="AC3" s="935"/>
    </row>
    <row r="4" spans="1:29" ht="16.5" thickTop="1" thickBot="1" x14ac:dyDescent="0.3">
      <c r="A4" s="403" t="s">
        <v>258</v>
      </c>
      <c r="B4" s="403" t="s">
        <v>255</v>
      </c>
      <c r="C4" s="403"/>
      <c r="D4" s="403"/>
      <c r="E4" s="403"/>
      <c r="F4" s="403"/>
      <c r="G4" s="403"/>
      <c r="H4" s="849" t="s">
        <v>369</v>
      </c>
      <c r="I4" s="850">
        <f t="shared" ref="I4:X4" si="0">+I5+I6+I9+I24</f>
        <v>6865822366</v>
      </c>
      <c r="J4" s="851">
        <f t="shared" si="0"/>
        <v>6329015558</v>
      </c>
      <c r="K4" s="851">
        <f t="shared" si="0"/>
        <v>5974976311</v>
      </c>
      <c r="L4" s="851">
        <f t="shared" si="0"/>
        <v>5515235578</v>
      </c>
      <c r="M4" s="851">
        <f t="shared" si="0"/>
        <v>2408454000</v>
      </c>
      <c r="N4" s="851">
        <f>+N5+N6+N9+N24</f>
        <v>2396053325</v>
      </c>
      <c r="O4" s="851">
        <f t="shared" si="0"/>
        <v>2383350924</v>
      </c>
      <c r="P4" s="851">
        <f t="shared" si="0"/>
        <v>2383350924</v>
      </c>
      <c r="Q4" s="851">
        <f t="shared" si="0"/>
        <v>0</v>
      </c>
      <c r="R4" s="851">
        <f t="shared" si="0"/>
        <v>0</v>
      </c>
      <c r="S4" s="851">
        <f t="shared" si="0"/>
        <v>0</v>
      </c>
      <c r="T4" s="851">
        <f t="shared" si="0"/>
        <v>0</v>
      </c>
      <c r="U4" s="851">
        <f t="shared" si="0"/>
        <v>0</v>
      </c>
      <c r="V4" s="851">
        <f t="shared" si="0"/>
        <v>0</v>
      </c>
      <c r="W4" s="851">
        <f t="shared" si="0"/>
        <v>0</v>
      </c>
      <c r="X4" s="851">
        <f t="shared" si="0"/>
        <v>0</v>
      </c>
      <c r="Y4" s="851">
        <f>+I4+M4+Q4+U4</f>
        <v>9274276366</v>
      </c>
      <c r="Z4" s="851">
        <f t="shared" ref="Z4:AB19" si="1">+J4+N4+R4+V4</f>
        <v>8725068883</v>
      </c>
      <c r="AA4" s="851">
        <f t="shared" si="1"/>
        <v>8358327235</v>
      </c>
      <c r="AB4" s="851">
        <f t="shared" si="1"/>
        <v>7898586502</v>
      </c>
      <c r="AC4" s="404"/>
    </row>
    <row r="5" spans="1:29" ht="16.5" thickTop="1" thickBot="1" x14ac:dyDescent="0.3">
      <c r="A5" s="405" t="s">
        <v>258</v>
      </c>
      <c r="B5" s="405" t="s">
        <v>255</v>
      </c>
      <c r="C5" s="405" t="s">
        <v>255</v>
      </c>
      <c r="D5" s="405"/>
      <c r="E5" s="405"/>
      <c r="F5" s="405"/>
      <c r="G5" s="405"/>
      <c r="H5" s="852" t="s">
        <v>370</v>
      </c>
      <c r="I5" s="853">
        <v>531380883</v>
      </c>
      <c r="J5" s="854">
        <v>341135918</v>
      </c>
      <c r="K5" s="854">
        <v>341135918</v>
      </c>
      <c r="L5" s="854">
        <v>323782880</v>
      </c>
      <c r="M5" s="855">
        <v>2372058000</v>
      </c>
      <c r="N5" s="855">
        <v>2359657325</v>
      </c>
      <c r="O5" s="855">
        <f>2383350924-36396000</f>
        <v>2346954924</v>
      </c>
      <c r="P5" s="855">
        <f>+O5</f>
        <v>2346954924</v>
      </c>
      <c r="Q5" s="854"/>
      <c r="R5" s="854"/>
      <c r="S5" s="854"/>
      <c r="T5" s="854"/>
      <c r="U5" s="854"/>
      <c r="V5" s="854"/>
      <c r="W5" s="854"/>
      <c r="X5" s="854"/>
      <c r="Y5" s="854">
        <f t="shared" ref="Y5:AB20" si="2">+I5+M5+Q5+U5</f>
        <v>2903438883</v>
      </c>
      <c r="Z5" s="854">
        <f t="shared" si="1"/>
        <v>2700793243</v>
      </c>
      <c r="AA5" s="854">
        <f t="shared" si="1"/>
        <v>2688090842</v>
      </c>
      <c r="AB5" s="854">
        <f t="shared" si="1"/>
        <v>2670737804</v>
      </c>
      <c r="AC5" s="404"/>
    </row>
    <row r="6" spans="1:29" ht="16.5" thickTop="1" thickBot="1" x14ac:dyDescent="0.3">
      <c r="A6" s="856">
        <v>2</v>
      </c>
      <c r="B6" s="405" t="s">
        <v>255</v>
      </c>
      <c r="C6" s="405" t="s">
        <v>259</v>
      </c>
      <c r="D6" s="405"/>
      <c r="E6" s="405"/>
      <c r="F6" s="405"/>
      <c r="G6" s="405"/>
      <c r="H6" s="852" t="s">
        <v>371</v>
      </c>
      <c r="I6" s="853">
        <f>+I7+I8</f>
        <v>2524998200</v>
      </c>
      <c r="J6" s="854">
        <f t="shared" ref="J6:X6" si="3">+J7+J8</f>
        <v>2379173306</v>
      </c>
      <c r="K6" s="854">
        <f t="shared" si="3"/>
        <v>2025134059</v>
      </c>
      <c r="L6" s="854">
        <f t="shared" si="3"/>
        <v>1706694106</v>
      </c>
      <c r="M6" s="854">
        <f t="shared" si="3"/>
        <v>23279000</v>
      </c>
      <c r="N6" s="854">
        <f t="shared" si="3"/>
        <v>23279000</v>
      </c>
      <c r="O6" s="854">
        <f t="shared" si="3"/>
        <v>23279000</v>
      </c>
      <c r="P6" s="854">
        <f t="shared" si="3"/>
        <v>23279000</v>
      </c>
      <c r="Q6" s="854">
        <f t="shared" si="3"/>
        <v>0</v>
      </c>
      <c r="R6" s="854">
        <f t="shared" si="3"/>
        <v>0</v>
      </c>
      <c r="S6" s="854">
        <f t="shared" si="3"/>
        <v>0</v>
      </c>
      <c r="T6" s="854">
        <f t="shared" si="3"/>
        <v>0</v>
      </c>
      <c r="U6" s="854">
        <f t="shared" si="3"/>
        <v>0</v>
      </c>
      <c r="V6" s="854">
        <f t="shared" si="3"/>
        <v>0</v>
      </c>
      <c r="W6" s="854">
        <f t="shared" si="3"/>
        <v>0</v>
      </c>
      <c r="X6" s="854">
        <f t="shared" si="3"/>
        <v>0</v>
      </c>
      <c r="Y6" s="854">
        <f t="shared" si="2"/>
        <v>2548277200</v>
      </c>
      <c r="Z6" s="854">
        <f t="shared" si="1"/>
        <v>2402452306</v>
      </c>
      <c r="AA6" s="854">
        <f t="shared" si="1"/>
        <v>2048413059</v>
      </c>
      <c r="AB6" s="854">
        <f t="shared" si="1"/>
        <v>1729973106</v>
      </c>
      <c r="AC6" s="404"/>
    </row>
    <row r="7" spans="1:29" ht="16.5" thickTop="1" thickBot="1" x14ac:dyDescent="0.3">
      <c r="A7" s="406">
        <v>2</v>
      </c>
      <c r="B7" s="407" t="s">
        <v>255</v>
      </c>
      <c r="C7" s="407" t="s">
        <v>259</v>
      </c>
      <c r="D7" s="407" t="s">
        <v>255</v>
      </c>
      <c r="E7" s="408"/>
      <c r="F7" s="408"/>
      <c r="G7" s="408"/>
      <c r="H7" s="857" t="s">
        <v>372</v>
      </c>
      <c r="I7" s="858"/>
      <c r="J7" s="859"/>
      <c r="K7" s="859"/>
      <c r="L7" s="859"/>
      <c r="M7" s="859"/>
      <c r="N7" s="859"/>
      <c r="O7" s="859"/>
      <c r="P7" s="859"/>
      <c r="Q7" s="859"/>
      <c r="R7" s="859"/>
      <c r="S7" s="859"/>
      <c r="T7" s="859"/>
      <c r="U7" s="859"/>
      <c r="V7" s="859"/>
      <c r="W7" s="859"/>
      <c r="X7" s="859"/>
      <c r="Y7" s="859">
        <f t="shared" si="2"/>
        <v>0</v>
      </c>
      <c r="Z7" s="859">
        <f t="shared" si="1"/>
        <v>0</v>
      </c>
      <c r="AA7" s="859">
        <f t="shared" si="1"/>
        <v>0</v>
      </c>
      <c r="AB7" s="859">
        <f t="shared" si="1"/>
        <v>0</v>
      </c>
      <c r="AC7" s="404"/>
    </row>
    <row r="8" spans="1:29" ht="16.5" thickTop="1" thickBot="1" x14ac:dyDescent="0.3">
      <c r="A8" s="406">
        <v>2</v>
      </c>
      <c r="B8" s="407" t="s">
        <v>255</v>
      </c>
      <c r="C8" s="407" t="s">
        <v>259</v>
      </c>
      <c r="D8" s="407" t="s">
        <v>255</v>
      </c>
      <c r="E8" s="408"/>
      <c r="F8" s="408"/>
      <c r="G8" s="408"/>
      <c r="H8" s="857" t="s">
        <v>373</v>
      </c>
      <c r="I8" s="858">
        <v>2524998200</v>
      </c>
      <c r="J8" s="859">
        <v>2379173306</v>
      </c>
      <c r="K8" s="859">
        <v>2025134059</v>
      </c>
      <c r="L8" s="859">
        <v>1706694106</v>
      </c>
      <c r="M8" s="860">
        <v>23279000</v>
      </c>
      <c r="N8" s="860">
        <v>23279000</v>
      </c>
      <c r="O8" s="860">
        <v>23279000</v>
      </c>
      <c r="P8" s="860">
        <v>23279000</v>
      </c>
      <c r="Q8" s="859"/>
      <c r="R8" s="859"/>
      <c r="S8" s="859"/>
      <c r="T8" s="859"/>
      <c r="U8" s="859"/>
      <c r="V8" s="859"/>
      <c r="W8" s="859"/>
      <c r="X8" s="859"/>
      <c r="Y8" s="859">
        <f t="shared" si="2"/>
        <v>2548277200</v>
      </c>
      <c r="Z8" s="859">
        <f t="shared" si="1"/>
        <v>2402452306</v>
      </c>
      <c r="AA8" s="859">
        <f t="shared" si="1"/>
        <v>2048413059</v>
      </c>
      <c r="AB8" s="859">
        <f t="shared" si="1"/>
        <v>1729973106</v>
      </c>
      <c r="AC8" s="404"/>
    </row>
    <row r="9" spans="1:29" s="861" customFormat="1" ht="16.5" thickTop="1" thickBot="1" x14ac:dyDescent="0.3">
      <c r="A9" s="856">
        <v>2</v>
      </c>
      <c r="B9" s="405" t="s">
        <v>255</v>
      </c>
      <c r="C9" s="405" t="s">
        <v>269</v>
      </c>
      <c r="D9" s="405"/>
      <c r="E9" s="405"/>
      <c r="F9" s="405"/>
      <c r="G9" s="405"/>
      <c r="H9" s="852" t="s">
        <v>374</v>
      </c>
      <c r="I9" s="853">
        <f>+I10+I21</f>
        <v>3675094109</v>
      </c>
      <c r="J9" s="853">
        <f t="shared" ref="J9:L9" si="4">+J10+J21</f>
        <v>3486866827</v>
      </c>
      <c r="K9" s="853">
        <f t="shared" si="4"/>
        <v>3486866827</v>
      </c>
      <c r="L9" s="853">
        <f t="shared" si="4"/>
        <v>3362920391</v>
      </c>
      <c r="M9" s="854">
        <f t="shared" ref="M9:X9" si="5">+M10+M15+M21</f>
        <v>0</v>
      </c>
      <c r="N9" s="854">
        <f t="shared" si="5"/>
        <v>0</v>
      </c>
      <c r="O9" s="854">
        <f t="shared" si="5"/>
        <v>0</v>
      </c>
      <c r="P9" s="854">
        <f t="shared" si="5"/>
        <v>0</v>
      </c>
      <c r="Q9" s="854">
        <f t="shared" si="5"/>
        <v>0</v>
      </c>
      <c r="R9" s="854">
        <f t="shared" si="5"/>
        <v>0</v>
      </c>
      <c r="S9" s="854">
        <f t="shared" si="5"/>
        <v>0</v>
      </c>
      <c r="T9" s="854">
        <f t="shared" si="5"/>
        <v>0</v>
      </c>
      <c r="U9" s="854">
        <f t="shared" si="5"/>
        <v>0</v>
      </c>
      <c r="V9" s="854">
        <f t="shared" si="5"/>
        <v>0</v>
      </c>
      <c r="W9" s="854">
        <f t="shared" si="5"/>
        <v>0</v>
      </c>
      <c r="X9" s="854">
        <f t="shared" si="5"/>
        <v>0</v>
      </c>
      <c r="Y9" s="854">
        <f t="shared" si="2"/>
        <v>3675094109</v>
      </c>
      <c r="Z9" s="854">
        <f t="shared" si="1"/>
        <v>3486866827</v>
      </c>
      <c r="AA9" s="854">
        <f t="shared" si="1"/>
        <v>3486866827</v>
      </c>
      <c r="AB9" s="854">
        <f t="shared" si="1"/>
        <v>3362920391</v>
      </c>
      <c r="AC9" s="404"/>
    </row>
    <row r="10" spans="1:29" s="861" customFormat="1" ht="16.5" thickTop="1" thickBot="1" x14ac:dyDescent="0.3">
      <c r="A10" s="862">
        <v>2</v>
      </c>
      <c r="B10" s="863" t="s">
        <v>255</v>
      </c>
      <c r="C10" s="863" t="s">
        <v>269</v>
      </c>
      <c r="D10" s="863" t="s">
        <v>255</v>
      </c>
      <c r="E10" s="863"/>
      <c r="F10" s="863"/>
      <c r="G10" s="863"/>
      <c r="H10" s="864" t="s">
        <v>375</v>
      </c>
      <c r="I10" s="865">
        <f>+I11+I15</f>
        <v>3574094109</v>
      </c>
      <c r="J10" s="866">
        <f t="shared" ref="J10:X10" si="6">+J11+J15</f>
        <v>3475031896</v>
      </c>
      <c r="K10" s="866">
        <f t="shared" si="6"/>
        <v>3475031896</v>
      </c>
      <c r="L10" s="866">
        <f t="shared" si="6"/>
        <v>3351085460</v>
      </c>
      <c r="M10" s="866">
        <f t="shared" si="6"/>
        <v>0</v>
      </c>
      <c r="N10" s="866">
        <f t="shared" si="6"/>
        <v>0</v>
      </c>
      <c r="O10" s="866">
        <f t="shared" si="6"/>
        <v>0</v>
      </c>
      <c r="P10" s="866">
        <f t="shared" si="6"/>
        <v>0</v>
      </c>
      <c r="Q10" s="866">
        <f t="shared" si="6"/>
        <v>0</v>
      </c>
      <c r="R10" s="866">
        <f t="shared" si="6"/>
        <v>0</v>
      </c>
      <c r="S10" s="866">
        <f t="shared" si="6"/>
        <v>0</v>
      </c>
      <c r="T10" s="866">
        <f t="shared" si="6"/>
        <v>0</v>
      </c>
      <c r="U10" s="866">
        <f t="shared" si="6"/>
        <v>0</v>
      </c>
      <c r="V10" s="866">
        <f t="shared" si="6"/>
        <v>0</v>
      </c>
      <c r="W10" s="866">
        <f t="shared" si="6"/>
        <v>0</v>
      </c>
      <c r="X10" s="866">
        <f t="shared" si="6"/>
        <v>0</v>
      </c>
      <c r="Y10" s="866">
        <f t="shared" si="2"/>
        <v>3574094109</v>
      </c>
      <c r="Z10" s="866">
        <f t="shared" si="1"/>
        <v>3475031896</v>
      </c>
      <c r="AA10" s="866">
        <f t="shared" si="1"/>
        <v>3475031896</v>
      </c>
      <c r="AB10" s="866">
        <f t="shared" si="1"/>
        <v>3351085460</v>
      </c>
      <c r="AC10" s="404"/>
    </row>
    <row r="11" spans="1:29" s="869" customFormat="1" ht="16.5" thickTop="1" thickBot="1" x14ac:dyDescent="0.3">
      <c r="A11" s="406"/>
      <c r="B11" s="407" t="s">
        <v>255</v>
      </c>
      <c r="C11" s="407" t="s">
        <v>269</v>
      </c>
      <c r="D11" s="407" t="s">
        <v>255</v>
      </c>
      <c r="E11" s="407" t="s">
        <v>255</v>
      </c>
      <c r="F11" s="407"/>
      <c r="G11" s="407"/>
      <c r="H11" s="857" t="s">
        <v>376</v>
      </c>
      <c r="I11" s="867">
        <f>+I12</f>
        <v>3539780284</v>
      </c>
      <c r="J11" s="868">
        <f t="shared" ref="J11:X11" si="7">+J12</f>
        <v>3440718071</v>
      </c>
      <c r="K11" s="868">
        <f t="shared" si="7"/>
        <v>3440718071</v>
      </c>
      <c r="L11" s="868">
        <f t="shared" si="7"/>
        <v>3316771635</v>
      </c>
      <c r="M11" s="868">
        <f t="shared" si="7"/>
        <v>0</v>
      </c>
      <c r="N11" s="868">
        <f t="shared" si="7"/>
        <v>0</v>
      </c>
      <c r="O11" s="868">
        <f t="shared" si="7"/>
        <v>0</v>
      </c>
      <c r="P11" s="868">
        <f t="shared" si="7"/>
        <v>0</v>
      </c>
      <c r="Q11" s="868">
        <f t="shared" si="7"/>
        <v>0</v>
      </c>
      <c r="R11" s="868">
        <f t="shared" si="7"/>
        <v>0</v>
      </c>
      <c r="S11" s="868">
        <f t="shared" si="7"/>
        <v>0</v>
      </c>
      <c r="T11" s="868">
        <f t="shared" si="7"/>
        <v>0</v>
      </c>
      <c r="U11" s="868">
        <f t="shared" si="7"/>
        <v>0</v>
      </c>
      <c r="V11" s="868">
        <f t="shared" si="7"/>
        <v>0</v>
      </c>
      <c r="W11" s="868">
        <f t="shared" si="7"/>
        <v>0</v>
      </c>
      <c r="X11" s="868">
        <f t="shared" si="7"/>
        <v>0</v>
      </c>
      <c r="Y11" s="868">
        <f t="shared" si="2"/>
        <v>3539780284</v>
      </c>
      <c r="Z11" s="868">
        <f t="shared" si="1"/>
        <v>3440718071</v>
      </c>
      <c r="AA11" s="868">
        <f t="shared" si="1"/>
        <v>3440718071</v>
      </c>
      <c r="AB11" s="868">
        <f t="shared" si="1"/>
        <v>3316771635</v>
      </c>
      <c r="AC11" s="404"/>
    </row>
    <row r="12" spans="1:29" ht="16.5" thickTop="1" thickBot="1" x14ac:dyDescent="0.3">
      <c r="A12" s="406">
        <v>2</v>
      </c>
      <c r="B12" s="407" t="s">
        <v>255</v>
      </c>
      <c r="C12" s="407" t="s">
        <v>269</v>
      </c>
      <c r="D12" s="407" t="s">
        <v>255</v>
      </c>
      <c r="E12" s="407" t="s">
        <v>255</v>
      </c>
      <c r="F12" s="407" t="s">
        <v>255</v>
      </c>
      <c r="G12" s="408"/>
      <c r="H12" s="857" t="s">
        <v>377</v>
      </c>
      <c r="I12" s="858">
        <f>+I13+I14</f>
        <v>3539780284</v>
      </c>
      <c r="J12" s="859">
        <f t="shared" ref="J12:X12" si="8">+J13+J14</f>
        <v>3440718071</v>
      </c>
      <c r="K12" s="859">
        <f t="shared" si="8"/>
        <v>3440718071</v>
      </c>
      <c r="L12" s="859">
        <f t="shared" si="8"/>
        <v>3316771635</v>
      </c>
      <c r="M12" s="859">
        <f t="shared" si="8"/>
        <v>0</v>
      </c>
      <c r="N12" s="859">
        <f t="shared" si="8"/>
        <v>0</v>
      </c>
      <c r="O12" s="859">
        <f t="shared" si="8"/>
        <v>0</v>
      </c>
      <c r="P12" s="859">
        <f t="shared" si="8"/>
        <v>0</v>
      </c>
      <c r="Q12" s="859">
        <f t="shared" si="8"/>
        <v>0</v>
      </c>
      <c r="R12" s="859">
        <f t="shared" si="8"/>
        <v>0</v>
      </c>
      <c r="S12" s="859">
        <f t="shared" si="8"/>
        <v>0</v>
      </c>
      <c r="T12" s="859">
        <f t="shared" si="8"/>
        <v>0</v>
      </c>
      <c r="U12" s="859">
        <f t="shared" si="8"/>
        <v>0</v>
      </c>
      <c r="V12" s="859">
        <f t="shared" si="8"/>
        <v>0</v>
      </c>
      <c r="W12" s="859">
        <f t="shared" si="8"/>
        <v>0</v>
      </c>
      <c r="X12" s="859">
        <f t="shared" si="8"/>
        <v>0</v>
      </c>
      <c r="Y12" s="859">
        <f t="shared" si="2"/>
        <v>3539780284</v>
      </c>
      <c r="Z12" s="859">
        <f t="shared" si="1"/>
        <v>3440718071</v>
      </c>
      <c r="AA12" s="859">
        <f t="shared" si="1"/>
        <v>3440718071</v>
      </c>
      <c r="AB12" s="859">
        <f t="shared" si="1"/>
        <v>3316771635</v>
      </c>
      <c r="AC12" s="404"/>
    </row>
    <row r="13" spans="1:29" ht="16.5" thickTop="1" thickBot="1" x14ac:dyDescent="0.3">
      <c r="A13" s="406">
        <v>2</v>
      </c>
      <c r="B13" s="407" t="s">
        <v>255</v>
      </c>
      <c r="C13" s="407" t="s">
        <v>269</v>
      </c>
      <c r="D13" s="407" t="s">
        <v>255</v>
      </c>
      <c r="E13" s="407" t="s">
        <v>255</v>
      </c>
      <c r="F13" s="407" t="s">
        <v>255</v>
      </c>
      <c r="G13" s="407" t="s">
        <v>255</v>
      </c>
      <c r="H13" s="857" t="s">
        <v>378</v>
      </c>
      <c r="I13" s="858">
        <v>2652211164</v>
      </c>
      <c r="J13" s="859">
        <f>+I13</f>
        <v>2652211164</v>
      </c>
      <c r="K13" s="859">
        <f>+J13</f>
        <v>2652211164</v>
      </c>
      <c r="L13" s="859">
        <v>2650890450</v>
      </c>
      <c r="M13" s="859"/>
      <c r="N13" s="859"/>
      <c r="O13" s="859"/>
      <c r="P13" s="859">
        <v>0</v>
      </c>
      <c r="Q13" s="859">
        <v>0</v>
      </c>
      <c r="R13" s="859"/>
      <c r="S13" s="859"/>
      <c r="T13" s="859"/>
      <c r="U13" s="859"/>
      <c r="V13" s="859"/>
      <c r="W13" s="859"/>
      <c r="X13" s="859"/>
      <c r="Y13" s="859">
        <f t="shared" si="2"/>
        <v>2652211164</v>
      </c>
      <c r="Z13" s="859">
        <f t="shared" si="1"/>
        <v>2652211164</v>
      </c>
      <c r="AA13" s="859">
        <f t="shared" si="1"/>
        <v>2652211164</v>
      </c>
      <c r="AB13" s="859">
        <f t="shared" si="1"/>
        <v>2650890450</v>
      </c>
      <c r="AC13" s="404"/>
    </row>
    <row r="14" spans="1:29" ht="16.5" thickTop="1" thickBot="1" x14ac:dyDescent="0.3">
      <c r="A14" s="406">
        <v>2</v>
      </c>
      <c r="B14" s="407" t="s">
        <v>255</v>
      </c>
      <c r="C14" s="407" t="s">
        <v>269</v>
      </c>
      <c r="D14" s="407" t="s">
        <v>255</v>
      </c>
      <c r="E14" s="407" t="s">
        <v>255</v>
      </c>
      <c r="F14" s="407" t="s">
        <v>255</v>
      </c>
      <c r="G14" s="407" t="s">
        <v>259</v>
      </c>
      <c r="H14" s="857" t="s">
        <v>379</v>
      </c>
      <c r="I14" s="858">
        <v>887569120</v>
      </c>
      <c r="J14" s="859">
        <v>788506907</v>
      </c>
      <c r="K14" s="859">
        <f>+J14</f>
        <v>788506907</v>
      </c>
      <c r="L14" s="859">
        <v>665881185</v>
      </c>
      <c r="M14" s="859"/>
      <c r="N14" s="859"/>
      <c r="O14" s="859"/>
      <c r="P14" s="859"/>
      <c r="Q14" s="859"/>
      <c r="R14" s="859"/>
      <c r="S14" s="859"/>
      <c r="T14" s="859"/>
      <c r="U14" s="859"/>
      <c r="V14" s="859"/>
      <c r="W14" s="859"/>
      <c r="X14" s="859"/>
      <c r="Y14" s="859">
        <f t="shared" si="2"/>
        <v>887569120</v>
      </c>
      <c r="Z14" s="859">
        <f t="shared" si="1"/>
        <v>788506907</v>
      </c>
      <c r="AA14" s="859">
        <f t="shared" si="1"/>
        <v>788506907</v>
      </c>
      <c r="AB14" s="859">
        <f t="shared" si="1"/>
        <v>665881185</v>
      </c>
      <c r="AC14" s="404"/>
    </row>
    <row r="15" spans="1:29" ht="16.5" thickTop="1" thickBot="1" x14ac:dyDescent="0.3">
      <c r="A15" s="406">
        <v>2</v>
      </c>
      <c r="B15" s="407" t="s">
        <v>255</v>
      </c>
      <c r="C15" s="407" t="s">
        <v>269</v>
      </c>
      <c r="D15" s="407" t="s">
        <v>255</v>
      </c>
      <c r="E15" s="407" t="s">
        <v>259</v>
      </c>
      <c r="F15" s="408"/>
      <c r="G15" s="408"/>
      <c r="H15" s="857" t="s">
        <v>380</v>
      </c>
      <c r="I15" s="858">
        <f>+I16</f>
        <v>34313825</v>
      </c>
      <c r="J15" s="859">
        <f t="shared" ref="J15:X15" si="9">+J16</f>
        <v>34313825</v>
      </c>
      <c r="K15" s="859">
        <f t="shared" si="9"/>
        <v>34313825</v>
      </c>
      <c r="L15" s="859">
        <f t="shared" si="9"/>
        <v>34313825</v>
      </c>
      <c r="M15" s="859">
        <f t="shared" si="9"/>
        <v>0</v>
      </c>
      <c r="N15" s="859">
        <f t="shared" si="9"/>
        <v>0</v>
      </c>
      <c r="O15" s="859">
        <f t="shared" si="9"/>
        <v>0</v>
      </c>
      <c r="P15" s="859">
        <f t="shared" si="9"/>
        <v>0</v>
      </c>
      <c r="Q15" s="859">
        <f t="shared" si="9"/>
        <v>0</v>
      </c>
      <c r="R15" s="859">
        <f t="shared" si="9"/>
        <v>0</v>
      </c>
      <c r="S15" s="859">
        <f t="shared" si="9"/>
        <v>0</v>
      </c>
      <c r="T15" s="859">
        <f t="shared" si="9"/>
        <v>0</v>
      </c>
      <c r="U15" s="859">
        <f t="shared" si="9"/>
        <v>0</v>
      </c>
      <c r="V15" s="859">
        <f t="shared" si="9"/>
        <v>0</v>
      </c>
      <c r="W15" s="859">
        <f t="shared" si="9"/>
        <v>0</v>
      </c>
      <c r="X15" s="859">
        <f t="shared" si="9"/>
        <v>0</v>
      </c>
      <c r="Y15" s="859">
        <f t="shared" si="2"/>
        <v>34313825</v>
      </c>
      <c r="Z15" s="859">
        <f t="shared" si="1"/>
        <v>34313825</v>
      </c>
      <c r="AA15" s="859">
        <f t="shared" si="1"/>
        <v>34313825</v>
      </c>
      <c r="AB15" s="859">
        <f t="shared" si="1"/>
        <v>34313825</v>
      </c>
      <c r="AC15" s="404"/>
    </row>
    <row r="16" spans="1:29" ht="16.5" thickTop="1" thickBot="1" x14ac:dyDescent="0.3">
      <c r="A16" s="406">
        <v>2</v>
      </c>
      <c r="B16" s="407" t="s">
        <v>255</v>
      </c>
      <c r="C16" s="407" t="s">
        <v>269</v>
      </c>
      <c r="D16" s="407" t="s">
        <v>255</v>
      </c>
      <c r="E16" s="407" t="s">
        <v>259</v>
      </c>
      <c r="F16" s="407" t="s">
        <v>255</v>
      </c>
      <c r="G16" s="407"/>
      <c r="H16" s="857" t="s">
        <v>381</v>
      </c>
      <c r="I16" s="858">
        <v>34313825</v>
      </c>
      <c r="J16" s="859">
        <v>34313825</v>
      </c>
      <c r="K16" s="859">
        <f>+J16</f>
        <v>34313825</v>
      </c>
      <c r="L16" s="859">
        <f>+K16</f>
        <v>34313825</v>
      </c>
      <c r="M16" s="859"/>
      <c r="N16" s="859"/>
      <c r="O16" s="859"/>
      <c r="P16" s="859"/>
      <c r="Q16" s="859"/>
      <c r="R16" s="859"/>
      <c r="S16" s="859"/>
      <c r="T16" s="859"/>
      <c r="U16" s="859"/>
      <c r="V16" s="859"/>
      <c r="W16" s="859"/>
      <c r="X16" s="859"/>
      <c r="Y16" s="859">
        <f t="shared" si="2"/>
        <v>34313825</v>
      </c>
      <c r="Z16" s="859">
        <f t="shared" si="1"/>
        <v>34313825</v>
      </c>
      <c r="AA16" s="859">
        <f t="shared" si="1"/>
        <v>34313825</v>
      </c>
      <c r="AB16" s="859">
        <f t="shared" si="1"/>
        <v>34313825</v>
      </c>
      <c r="AC16" s="404"/>
    </row>
    <row r="17" spans="1:29" s="861" customFormat="1" ht="16.5" thickTop="1" thickBot="1" x14ac:dyDescent="0.3">
      <c r="A17" s="862">
        <v>2</v>
      </c>
      <c r="B17" s="863" t="s">
        <v>255</v>
      </c>
      <c r="C17" s="863" t="s">
        <v>269</v>
      </c>
      <c r="D17" s="863" t="s">
        <v>259</v>
      </c>
      <c r="E17" s="863"/>
      <c r="F17" s="863"/>
      <c r="G17" s="863"/>
      <c r="H17" s="864" t="s">
        <v>382</v>
      </c>
      <c r="I17" s="865">
        <f>+I18</f>
        <v>0</v>
      </c>
      <c r="J17" s="866">
        <f t="shared" ref="J17:X17" si="10">+J18</f>
        <v>0</v>
      </c>
      <c r="K17" s="866">
        <f t="shared" si="10"/>
        <v>0</v>
      </c>
      <c r="L17" s="866">
        <f t="shared" si="10"/>
        <v>0</v>
      </c>
      <c r="M17" s="866">
        <f t="shared" si="10"/>
        <v>0</v>
      </c>
      <c r="N17" s="866">
        <f t="shared" si="10"/>
        <v>0</v>
      </c>
      <c r="O17" s="866">
        <f t="shared" si="10"/>
        <v>0</v>
      </c>
      <c r="P17" s="866">
        <f t="shared" si="10"/>
        <v>0</v>
      </c>
      <c r="Q17" s="866">
        <f t="shared" si="10"/>
        <v>0</v>
      </c>
      <c r="R17" s="866">
        <f t="shared" si="10"/>
        <v>0</v>
      </c>
      <c r="S17" s="866">
        <f t="shared" si="10"/>
        <v>0</v>
      </c>
      <c r="T17" s="866">
        <f t="shared" si="10"/>
        <v>0</v>
      </c>
      <c r="U17" s="866">
        <f t="shared" si="10"/>
        <v>0</v>
      </c>
      <c r="V17" s="866">
        <f t="shared" si="10"/>
        <v>0</v>
      </c>
      <c r="W17" s="866">
        <f t="shared" si="10"/>
        <v>0</v>
      </c>
      <c r="X17" s="866">
        <f t="shared" si="10"/>
        <v>0</v>
      </c>
      <c r="Y17" s="866">
        <f t="shared" si="2"/>
        <v>0</v>
      </c>
      <c r="Z17" s="866">
        <f t="shared" si="1"/>
        <v>0</v>
      </c>
      <c r="AA17" s="866">
        <f t="shared" si="1"/>
        <v>0</v>
      </c>
      <c r="AB17" s="866">
        <f t="shared" si="1"/>
        <v>0</v>
      </c>
      <c r="AC17" s="404"/>
    </row>
    <row r="18" spans="1:29" ht="16.5" thickTop="1" thickBot="1" x14ac:dyDescent="0.3">
      <c r="A18" s="406">
        <v>2</v>
      </c>
      <c r="B18" s="407" t="s">
        <v>255</v>
      </c>
      <c r="C18" s="407" t="s">
        <v>269</v>
      </c>
      <c r="D18" s="407" t="s">
        <v>259</v>
      </c>
      <c r="E18" s="407" t="s">
        <v>255</v>
      </c>
      <c r="F18" s="407"/>
      <c r="G18" s="407"/>
      <c r="H18" s="857" t="s">
        <v>383</v>
      </c>
      <c r="I18" s="858">
        <f>+I19+I20</f>
        <v>0</v>
      </c>
      <c r="J18" s="859">
        <f t="shared" ref="J18:X18" si="11">+J19+J20</f>
        <v>0</v>
      </c>
      <c r="K18" s="859">
        <f t="shared" si="11"/>
        <v>0</v>
      </c>
      <c r="L18" s="859">
        <f t="shared" si="11"/>
        <v>0</v>
      </c>
      <c r="M18" s="859">
        <f t="shared" si="11"/>
        <v>0</v>
      </c>
      <c r="N18" s="859">
        <f t="shared" si="11"/>
        <v>0</v>
      </c>
      <c r="O18" s="859">
        <f t="shared" si="11"/>
        <v>0</v>
      </c>
      <c r="P18" s="859">
        <f t="shared" si="11"/>
        <v>0</v>
      </c>
      <c r="Q18" s="859">
        <f t="shared" si="11"/>
        <v>0</v>
      </c>
      <c r="R18" s="859">
        <f t="shared" si="11"/>
        <v>0</v>
      </c>
      <c r="S18" s="859">
        <f t="shared" si="11"/>
        <v>0</v>
      </c>
      <c r="T18" s="859">
        <f t="shared" si="11"/>
        <v>0</v>
      </c>
      <c r="U18" s="859">
        <f t="shared" si="11"/>
        <v>0</v>
      </c>
      <c r="V18" s="859">
        <f t="shared" si="11"/>
        <v>0</v>
      </c>
      <c r="W18" s="859">
        <f t="shared" si="11"/>
        <v>0</v>
      </c>
      <c r="X18" s="859">
        <f t="shared" si="11"/>
        <v>0</v>
      </c>
      <c r="Y18" s="859">
        <f t="shared" si="2"/>
        <v>0</v>
      </c>
      <c r="Z18" s="859">
        <f t="shared" si="1"/>
        <v>0</v>
      </c>
      <c r="AA18" s="859">
        <f t="shared" si="1"/>
        <v>0</v>
      </c>
      <c r="AB18" s="859">
        <f t="shared" si="1"/>
        <v>0</v>
      </c>
      <c r="AC18" s="404"/>
    </row>
    <row r="19" spans="1:29" ht="16.5" thickTop="1" thickBot="1" x14ac:dyDescent="0.3">
      <c r="A19" s="406">
        <v>2</v>
      </c>
      <c r="B19" s="407" t="s">
        <v>255</v>
      </c>
      <c r="C19" s="407" t="s">
        <v>269</v>
      </c>
      <c r="D19" s="407" t="s">
        <v>259</v>
      </c>
      <c r="E19" s="407" t="s">
        <v>255</v>
      </c>
      <c r="F19" s="407" t="s">
        <v>255</v>
      </c>
      <c r="G19" s="407"/>
      <c r="H19" s="857" t="s">
        <v>384</v>
      </c>
      <c r="I19" s="858">
        <v>0</v>
      </c>
      <c r="J19" s="859"/>
      <c r="K19" s="859"/>
      <c r="L19" s="859"/>
      <c r="M19" s="859"/>
      <c r="N19" s="859"/>
      <c r="O19" s="859"/>
      <c r="P19" s="859"/>
      <c r="Q19" s="859">
        <f>2396053325-N4</f>
        <v>0</v>
      </c>
      <c r="R19" s="859"/>
      <c r="S19" s="859"/>
      <c r="T19" s="859"/>
      <c r="U19" s="859"/>
      <c r="V19" s="859"/>
      <c r="W19" s="859"/>
      <c r="X19" s="859"/>
      <c r="Y19" s="859">
        <f t="shared" si="2"/>
        <v>0</v>
      </c>
      <c r="Z19" s="859">
        <f t="shared" si="1"/>
        <v>0</v>
      </c>
      <c r="AA19" s="859">
        <f t="shared" si="1"/>
        <v>0</v>
      </c>
      <c r="AB19" s="859">
        <f t="shared" si="1"/>
        <v>0</v>
      </c>
      <c r="AC19" s="404"/>
    </row>
    <row r="20" spans="1:29" ht="16.5" thickTop="1" thickBot="1" x14ac:dyDescent="0.3">
      <c r="A20" s="406">
        <v>2</v>
      </c>
      <c r="B20" s="407" t="s">
        <v>255</v>
      </c>
      <c r="C20" s="407" t="s">
        <v>269</v>
      </c>
      <c r="D20" s="407" t="s">
        <v>259</v>
      </c>
      <c r="E20" s="407" t="s">
        <v>255</v>
      </c>
      <c r="F20" s="407" t="s">
        <v>259</v>
      </c>
      <c r="G20" s="407"/>
      <c r="H20" s="857" t="s">
        <v>385</v>
      </c>
      <c r="I20" s="858">
        <v>0</v>
      </c>
      <c r="J20" s="859"/>
      <c r="K20" s="859"/>
      <c r="L20" s="859"/>
      <c r="M20" s="859"/>
      <c r="N20" s="859"/>
      <c r="O20" s="859"/>
      <c r="P20" s="859"/>
      <c r="Q20" s="859"/>
      <c r="R20" s="859"/>
      <c r="S20" s="859"/>
      <c r="T20" s="859"/>
      <c r="U20" s="859"/>
      <c r="V20" s="859"/>
      <c r="W20" s="859"/>
      <c r="X20" s="859"/>
      <c r="Y20" s="859">
        <f t="shared" si="2"/>
        <v>0</v>
      </c>
      <c r="Z20" s="859">
        <f t="shared" si="2"/>
        <v>0</v>
      </c>
      <c r="AA20" s="859">
        <f t="shared" si="2"/>
        <v>0</v>
      </c>
      <c r="AB20" s="859">
        <f t="shared" si="2"/>
        <v>0</v>
      </c>
      <c r="AC20" s="404"/>
    </row>
    <row r="21" spans="1:29" s="861" customFormat="1" ht="16.5" thickTop="1" thickBot="1" x14ac:dyDescent="0.3">
      <c r="A21" s="862">
        <v>2</v>
      </c>
      <c r="B21" s="863" t="s">
        <v>255</v>
      </c>
      <c r="C21" s="863" t="s">
        <v>269</v>
      </c>
      <c r="D21" s="863" t="s">
        <v>269</v>
      </c>
      <c r="E21" s="863"/>
      <c r="F21" s="863"/>
      <c r="G21" s="863"/>
      <c r="H21" s="864" t="s">
        <v>386</v>
      </c>
      <c r="I21" s="865">
        <f>+I22+I23</f>
        <v>101000000</v>
      </c>
      <c r="J21" s="866">
        <f t="shared" ref="J21:X21" si="12">+J22+J23</f>
        <v>11834931</v>
      </c>
      <c r="K21" s="866">
        <f t="shared" si="12"/>
        <v>11834931</v>
      </c>
      <c r="L21" s="866">
        <f t="shared" si="12"/>
        <v>11834931</v>
      </c>
      <c r="M21" s="866">
        <f t="shared" si="12"/>
        <v>0</v>
      </c>
      <c r="N21" s="866">
        <f t="shared" si="12"/>
        <v>0</v>
      </c>
      <c r="O21" s="866">
        <f t="shared" si="12"/>
        <v>0</v>
      </c>
      <c r="P21" s="866">
        <f t="shared" si="12"/>
        <v>0</v>
      </c>
      <c r="Q21" s="866">
        <f t="shared" si="12"/>
        <v>0</v>
      </c>
      <c r="R21" s="866">
        <f t="shared" si="12"/>
        <v>0</v>
      </c>
      <c r="S21" s="866">
        <f t="shared" si="12"/>
        <v>0</v>
      </c>
      <c r="T21" s="866">
        <f t="shared" si="12"/>
        <v>0</v>
      </c>
      <c r="U21" s="866">
        <f t="shared" si="12"/>
        <v>0</v>
      </c>
      <c r="V21" s="866">
        <f t="shared" si="12"/>
        <v>0</v>
      </c>
      <c r="W21" s="866">
        <f t="shared" si="12"/>
        <v>0</v>
      </c>
      <c r="X21" s="866">
        <f t="shared" si="12"/>
        <v>0</v>
      </c>
      <c r="Y21" s="866">
        <f t="shared" ref="Y21:AB55" si="13">+I21+M21+Q21+U21</f>
        <v>101000000</v>
      </c>
      <c r="Z21" s="866">
        <f t="shared" si="13"/>
        <v>11834931</v>
      </c>
      <c r="AA21" s="866">
        <f t="shared" si="13"/>
        <v>11834931</v>
      </c>
      <c r="AB21" s="866">
        <f t="shared" si="13"/>
        <v>11834931</v>
      </c>
      <c r="AC21" s="404"/>
    </row>
    <row r="22" spans="1:29" ht="16.5" thickTop="1" thickBot="1" x14ac:dyDescent="0.3">
      <c r="A22" s="406">
        <v>2</v>
      </c>
      <c r="B22" s="407" t="s">
        <v>255</v>
      </c>
      <c r="C22" s="407" t="s">
        <v>269</v>
      </c>
      <c r="D22" s="407" t="s">
        <v>269</v>
      </c>
      <c r="E22" s="407" t="s">
        <v>255</v>
      </c>
      <c r="F22" s="407"/>
      <c r="G22" s="407"/>
      <c r="H22" s="857" t="s">
        <v>387</v>
      </c>
      <c r="I22" s="858"/>
      <c r="J22" s="859"/>
      <c r="K22" s="859"/>
      <c r="L22" s="859"/>
      <c r="M22" s="859"/>
      <c r="N22" s="859"/>
      <c r="O22" s="859"/>
      <c r="P22" s="859"/>
      <c r="Q22" s="859"/>
      <c r="R22" s="859"/>
      <c r="S22" s="859"/>
      <c r="T22" s="859"/>
      <c r="U22" s="859"/>
      <c r="V22" s="859"/>
      <c r="W22" s="859"/>
      <c r="X22" s="859"/>
      <c r="Y22" s="859">
        <f t="shared" si="13"/>
        <v>0</v>
      </c>
      <c r="Z22" s="859">
        <f t="shared" si="13"/>
        <v>0</v>
      </c>
      <c r="AA22" s="859">
        <f t="shared" si="13"/>
        <v>0</v>
      </c>
      <c r="AB22" s="859">
        <f t="shared" si="13"/>
        <v>0</v>
      </c>
      <c r="AC22" s="404"/>
    </row>
    <row r="23" spans="1:29" ht="16.5" thickTop="1" thickBot="1" x14ac:dyDescent="0.3">
      <c r="A23" s="406">
        <v>2</v>
      </c>
      <c r="B23" s="407" t="s">
        <v>255</v>
      </c>
      <c r="C23" s="407" t="s">
        <v>269</v>
      </c>
      <c r="D23" s="407" t="s">
        <v>269</v>
      </c>
      <c r="E23" s="407" t="s">
        <v>259</v>
      </c>
      <c r="F23" s="407"/>
      <c r="G23" s="407"/>
      <c r="H23" s="857" t="s">
        <v>287</v>
      </c>
      <c r="I23" s="858">
        <v>101000000</v>
      </c>
      <c r="J23" s="859">
        <v>11834931</v>
      </c>
      <c r="K23" s="859">
        <f>+J23</f>
        <v>11834931</v>
      </c>
      <c r="L23" s="859">
        <f>+K23</f>
        <v>11834931</v>
      </c>
      <c r="M23" s="859"/>
      <c r="N23" s="859"/>
      <c r="O23" s="859"/>
      <c r="P23" s="859"/>
      <c r="Q23" s="859"/>
      <c r="R23" s="859"/>
      <c r="S23" s="859"/>
      <c r="T23" s="859"/>
      <c r="U23" s="859"/>
      <c r="V23" s="859"/>
      <c r="W23" s="859"/>
      <c r="X23" s="859"/>
      <c r="Y23" s="859">
        <f t="shared" si="13"/>
        <v>101000000</v>
      </c>
      <c r="Z23" s="859">
        <f t="shared" si="13"/>
        <v>11834931</v>
      </c>
      <c r="AA23" s="859">
        <f t="shared" si="13"/>
        <v>11834931</v>
      </c>
      <c r="AB23" s="859">
        <f t="shared" si="13"/>
        <v>11834931</v>
      </c>
      <c r="AC23" s="404"/>
    </row>
    <row r="24" spans="1:29" ht="16.5" thickTop="1" thickBot="1" x14ac:dyDescent="0.3">
      <c r="A24" s="856">
        <v>2</v>
      </c>
      <c r="B24" s="405" t="s">
        <v>255</v>
      </c>
      <c r="C24" s="405" t="s">
        <v>272</v>
      </c>
      <c r="D24" s="405"/>
      <c r="E24" s="405"/>
      <c r="F24" s="405"/>
      <c r="G24" s="405"/>
      <c r="H24" s="852" t="s">
        <v>388</v>
      </c>
      <c r="I24" s="853">
        <f t="shared" ref="I24:X24" si="14">+I25+I29+I31+I33</f>
        <v>134349174</v>
      </c>
      <c r="J24" s="854">
        <f t="shared" si="14"/>
        <v>121839507</v>
      </c>
      <c r="K24" s="854">
        <f t="shared" si="14"/>
        <v>121839507</v>
      </c>
      <c r="L24" s="854">
        <f t="shared" si="14"/>
        <v>121838201</v>
      </c>
      <c r="M24" s="854">
        <f t="shared" si="14"/>
        <v>13117000</v>
      </c>
      <c r="N24" s="854">
        <f t="shared" si="14"/>
        <v>13117000</v>
      </c>
      <c r="O24" s="854">
        <f t="shared" si="14"/>
        <v>13117000</v>
      </c>
      <c r="P24" s="854">
        <f t="shared" si="14"/>
        <v>13117000</v>
      </c>
      <c r="Q24" s="854">
        <f t="shared" si="14"/>
        <v>0</v>
      </c>
      <c r="R24" s="854">
        <f t="shared" si="14"/>
        <v>0</v>
      </c>
      <c r="S24" s="854">
        <f t="shared" si="14"/>
        <v>0</v>
      </c>
      <c r="T24" s="854">
        <f t="shared" si="14"/>
        <v>0</v>
      </c>
      <c r="U24" s="854">
        <f t="shared" si="14"/>
        <v>0</v>
      </c>
      <c r="V24" s="854">
        <f t="shared" si="14"/>
        <v>0</v>
      </c>
      <c r="W24" s="854">
        <f t="shared" si="14"/>
        <v>0</v>
      </c>
      <c r="X24" s="854">
        <f t="shared" si="14"/>
        <v>0</v>
      </c>
      <c r="Y24" s="854">
        <f t="shared" si="13"/>
        <v>147466174</v>
      </c>
      <c r="Z24" s="854">
        <f t="shared" si="13"/>
        <v>134956507</v>
      </c>
      <c r="AA24" s="854">
        <f t="shared" si="13"/>
        <v>134956507</v>
      </c>
      <c r="AB24" s="854">
        <f t="shared" si="13"/>
        <v>134955201</v>
      </c>
      <c r="AC24" s="404"/>
    </row>
    <row r="25" spans="1:29" s="861" customFormat="1" ht="16.5" thickTop="1" thickBot="1" x14ac:dyDescent="0.3">
      <c r="A25" s="862">
        <v>2</v>
      </c>
      <c r="B25" s="863" t="s">
        <v>255</v>
      </c>
      <c r="C25" s="863" t="s">
        <v>272</v>
      </c>
      <c r="D25" s="863" t="s">
        <v>255</v>
      </c>
      <c r="E25" s="863"/>
      <c r="F25" s="863"/>
      <c r="G25" s="863"/>
      <c r="H25" s="864" t="s">
        <v>389</v>
      </c>
      <c r="I25" s="865">
        <f>+I26</f>
        <v>56000000</v>
      </c>
      <c r="J25" s="866">
        <f t="shared" ref="J25:X25" si="15">+J26</f>
        <v>55839133</v>
      </c>
      <c r="K25" s="866">
        <f t="shared" si="15"/>
        <v>55839133</v>
      </c>
      <c r="L25" s="866">
        <f t="shared" si="15"/>
        <v>55837827</v>
      </c>
      <c r="M25" s="866">
        <f t="shared" si="15"/>
        <v>1602000</v>
      </c>
      <c r="N25" s="866">
        <f t="shared" si="15"/>
        <v>1602000</v>
      </c>
      <c r="O25" s="866">
        <f t="shared" si="15"/>
        <v>1602000</v>
      </c>
      <c r="P25" s="866">
        <f t="shared" si="15"/>
        <v>1602000</v>
      </c>
      <c r="Q25" s="866">
        <f t="shared" si="15"/>
        <v>0</v>
      </c>
      <c r="R25" s="866">
        <f t="shared" si="15"/>
        <v>0</v>
      </c>
      <c r="S25" s="866">
        <f t="shared" si="15"/>
        <v>0</v>
      </c>
      <c r="T25" s="866">
        <f t="shared" si="15"/>
        <v>0</v>
      </c>
      <c r="U25" s="866">
        <f t="shared" si="15"/>
        <v>0</v>
      </c>
      <c r="V25" s="866">
        <f t="shared" si="15"/>
        <v>0</v>
      </c>
      <c r="W25" s="866">
        <f t="shared" si="15"/>
        <v>0</v>
      </c>
      <c r="X25" s="866">
        <f t="shared" si="15"/>
        <v>0</v>
      </c>
      <c r="Y25" s="866">
        <f t="shared" si="13"/>
        <v>57602000</v>
      </c>
      <c r="Z25" s="866">
        <f t="shared" si="13"/>
        <v>57441133</v>
      </c>
      <c r="AA25" s="866">
        <f t="shared" si="13"/>
        <v>57441133</v>
      </c>
      <c r="AB25" s="866">
        <f t="shared" si="13"/>
        <v>57439827</v>
      </c>
      <c r="AC25" s="404"/>
    </row>
    <row r="26" spans="1:29" ht="16.5" thickTop="1" thickBot="1" x14ac:dyDescent="0.3">
      <c r="A26" s="870">
        <v>2</v>
      </c>
      <c r="B26" s="408" t="s">
        <v>255</v>
      </c>
      <c r="C26" s="408" t="s">
        <v>272</v>
      </c>
      <c r="D26" s="408" t="s">
        <v>255</v>
      </c>
      <c r="E26" s="408" t="s">
        <v>255</v>
      </c>
      <c r="F26" s="408"/>
      <c r="G26" s="408"/>
      <c r="H26" s="871" t="s">
        <v>390</v>
      </c>
      <c r="I26" s="872">
        <f>+I27+I28</f>
        <v>56000000</v>
      </c>
      <c r="J26" s="873">
        <f t="shared" ref="J26:X26" si="16">+J27+J28</f>
        <v>55839133</v>
      </c>
      <c r="K26" s="873">
        <f t="shared" si="16"/>
        <v>55839133</v>
      </c>
      <c r="L26" s="873">
        <f t="shared" si="16"/>
        <v>55837827</v>
      </c>
      <c r="M26" s="873">
        <f t="shared" si="16"/>
        <v>1602000</v>
      </c>
      <c r="N26" s="873">
        <f t="shared" si="16"/>
        <v>1602000</v>
      </c>
      <c r="O26" s="873">
        <f t="shared" si="16"/>
        <v>1602000</v>
      </c>
      <c r="P26" s="873">
        <f t="shared" si="16"/>
        <v>1602000</v>
      </c>
      <c r="Q26" s="873">
        <f t="shared" si="16"/>
        <v>0</v>
      </c>
      <c r="R26" s="873">
        <f t="shared" si="16"/>
        <v>0</v>
      </c>
      <c r="S26" s="873">
        <f t="shared" si="16"/>
        <v>0</v>
      </c>
      <c r="T26" s="873">
        <f t="shared" si="16"/>
        <v>0</v>
      </c>
      <c r="U26" s="873">
        <f t="shared" si="16"/>
        <v>0</v>
      </c>
      <c r="V26" s="873">
        <f t="shared" si="16"/>
        <v>0</v>
      </c>
      <c r="W26" s="873">
        <f t="shared" si="16"/>
        <v>0</v>
      </c>
      <c r="X26" s="873">
        <f t="shared" si="16"/>
        <v>0</v>
      </c>
      <c r="Y26" s="873">
        <f t="shared" si="13"/>
        <v>57602000</v>
      </c>
      <c r="Z26" s="873">
        <f t="shared" si="13"/>
        <v>57441133</v>
      </c>
      <c r="AA26" s="873">
        <f t="shared" si="13"/>
        <v>57441133</v>
      </c>
      <c r="AB26" s="873">
        <f t="shared" si="13"/>
        <v>57439827</v>
      </c>
      <c r="AC26" s="404"/>
    </row>
    <row r="27" spans="1:29" s="869" customFormat="1" ht="16.5" thickTop="1" thickBot="1" x14ac:dyDescent="0.3">
      <c r="A27" s="406">
        <v>2</v>
      </c>
      <c r="B27" s="407" t="s">
        <v>255</v>
      </c>
      <c r="C27" s="407" t="s">
        <v>272</v>
      </c>
      <c r="D27" s="407" t="s">
        <v>255</v>
      </c>
      <c r="E27" s="407" t="s">
        <v>255</v>
      </c>
      <c r="F27" s="407" t="s">
        <v>255</v>
      </c>
      <c r="G27" s="407"/>
      <c r="H27" s="857" t="s">
        <v>391</v>
      </c>
      <c r="I27" s="867">
        <v>56000000</v>
      </c>
      <c r="J27" s="868">
        <v>55839133</v>
      </c>
      <c r="K27" s="868">
        <f>+J27</f>
        <v>55839133</v>
      </c>
      <c r="L27" s="868">
        <v>55837827</v>
      </c>
      <c r="M27" s="874">
        <v>1602000</v>
      </c>
      <c r="N27" s="874">
        <v>1602000</v>
      </c>
      <c r="O27" s="874">
        <v>1602000</v>
      </c>
      <c r="P27" s="874">
        <v>1602000</v>
      </c>
      <c r="Q27" s="868"/>
      <c r="R27" s="868"/>
      <c r="S27" s="868"/>
      <c r="T27" s="868"/>
      <c r="U27" s="868"/>
      <c r="V27" s="868"/>
      <c r="W27" s="868"/>
      <c r="X27" s="868"/>
      <c r="Y27" s="868">
        <f t="shared" si="13"/>
        <v>57602000</v>
      </c>
      <c r="Z27" s="868">
        <f t="shared" si="13"/>
        <v>57441133</v>
      </c>
      <c r="AA27" s="868">
        <f t="shared" si="13"/>
        <v>57441133</v>
      </c>
      <c r="AB27" s="868">
        <f t="shared" si="13"/>
        <v>57439827</v>
      </c>
      <c r="AC27" s="404"/>
    </row>
    <row r="28" spans="1:29" s="869" customFormat="1" ht="16.5" thickTop="1" thickBot="1" x14ac:dyDescent="0.3">
      <c r="A28" s="406">
        <v>2</v>
      </c>
      <c r="B28" s="407" t="s">
        <v>255</v>
      </c>
      <c r="C28" s="407" t="s">
        <v>272</v>
      </c>
      <c r="D28" s="407" t="s">
        <v>255</v>
      </c>
      <c r="E28" s="407" t="s">
        <v>255</v>
      </c>
      <c r="F28" s="407" t="s">
        <v>259</v>
      </c>
      <c r="G28" s="407"/>
      <c r="H28" s="857" t="s">
        <v>392</v>
      </c>
      <c r="I28" s="867">
        <v>0</v>
      </c>
      <c r="J28" s="868"/>
      <c r="K28" s="868"/>
      <c r="L28" s="868"/>
      <c r="M28" s="868"/>
      <c r="N28" s="868"/>
      <c r="O28" s="868"/>
      <c r="P28" s="868"/>
      <c r="Q28" s="868"/>
      <c r="R28" s="868"/>
      <c r="S28" s="868"/>
      <c r="T28" s="868"/>
      <c r="U28" s="868"/>
      <c r="V28" s="868"/>
      <c r="W28" s="868"/>
      <c r="X28" s="868"/>
      <c r="Y28" s="868">
        <f t="shared" si="13"/>
        <v>0</v>
      </c>
      <c r="Z28" s="868">
        <f t="shared" si="13"/>
        <v>0</v>
      </c>
      <c r="AA28" s="868">
        <f t="shared" si="13"/>
        <v>0</v>
      </c>
      <c r="AB28" s="868">
        <f t="shared" si="13"/>
        <v>0</v>
      </c>
      <c r="AC28" s="404"/>
    </row>
    <row r="29" spans="1:29" s="861" customFormat="1" ht="16.5" thickTop="1" thickBot="1" x14ac:dyDescent="0.3">
      <c r="A29" s="862">
        <v>2</v>
      </c>
      <c r="B29" s="863" t="s">
        <v>255</v>
      </c>
      <c r="C29" s="863" t="s">
        <v>272</v>
      </c>
      <c r="D29" s="863" t="s">
        <v>259</v>
      </c>
      <c r="E29" s="863"/>
      <c r="F29" s="863"/>
      <c r="G29" s="863"/>
      <c r="H29" s="864" t="s">
        <v>393</v>
      </c>
      <c r="I29" s="865">
        <f>+I30</f>
        <v>0</v>
      </c>
      <c r="J29" s="866">
        <f t="shared" ref="J29:X29" si="17">+J30</f>
        <v>0</v>
      </c>
      <c r="K29" s="866">
        <f t="shared" si="17"/>
        <v>0</v>
      </c>
      <c r="L29" s="866">
        <f t="shared" si="17"/>
        <v>0</v>
      </c>
      <c r="M29" s="866">
        <f t="shared" si="17"/>
        <v>0</v>
      </c>
      <c r="N29" s="866">
        <f t="shared" si="17"/>
        <v>0</v>
      </c>
      <c r="O29" s="866">
        <f t="shared" si="17"/>
        <v>0</v>
      </c>
      <c r="P29" s="866">
        <f t="shared" si="17"/>
        <v>0</v>
      </c>
      <c r="Q29" s="866">
        <f t="shared" si="17"/>
        <v>0</v>
      </c>
      <c r="R29" s="866">
        <f t="shared" si="17"/>
        <v>0</v>
      </c>
      <c r="S29" s="866">
        <f t="shared" si="17"/>
        <v>0</v>
      </c>
      <c r="T29" s="866">
        <f t="shared" si="17"/>
        <v>0</v>
      </c>
      <c r="U29" s="866">
        <f t="shared" si="17"/>
        <v>0</v>
      </c>
      <c r="V29" s="866">
        <f t="shared" si="17"/>
        <v>0</v>
      </c>
      <c r="W29" s="866">
        <f t="shared" si="17"/>
        <v>0</v>
      </c>
      <c r="X29" s="866">
        <f t="shared" si="17"/>
        <v>0</v>
      </c>
      <c r="Y29" s="866">
        <f t="shared" si="13"/>
        <v>0</v>
      </c>
      <c r="Z29" s="866">
        <f t="shared" si="13"/>
        <v>0</v>
      </c>
      <c r="AA29" s="866">
        <f t="shared" si="13"/>
        <v>0</v>
      </c>
      <c r="AB29" s="866">
        <f t="shared" si="13"/>
        <v>0</v>
      </c>
      <c r="AC29" s="404"/>
    </row>
    <row r="30" spans="1:29" s="869" customFormat="1" ht="16.5" thickTop="1" thickBot="1" x14ac:dyDescent="0.3">
      <c r="A30" s="406">
        <v>2</v>
      </c>
      <c r="B30" s="407" t="s">
        <v>255</v>
      </c>
      <c r="C30" s="407" t="s">
        <v>272</v>
      </c>
      <c r="D30" s="407" t="s">
        <v>259</v>
      </c>
      <c r="E30" s="407" t="s">
        <v>255</v>
      </c>
      <c r="F30" s="407"/>
      <c r="G30" s="407"/>
      <c r="H30" s="857" t="s">
        <v>394</v>
      </c>
      <c r="I30" s="867"/>
      <c r="J30" s="868"/>
      <c r="K30" s="868"/>
      <c r="L30" s="868"/>
      <c r="M30" s="868"/>
      <c r="N30" s="868"/>
      <c r="O30" s="868"/>
      <c r="P30" s="868"/>
      <c r="Q30" s="868"/>
      <c r="R30" s="868"/>
      <c r="S30" s="868"/>
      <c r="T30" s="868"/>
      <c r="U30" s="868"/>
      <c r="V30" s="868"/>
      <c r="W30" s="868"/>
      <c r="X30" s="868"/>
      <c r="Y30" s="868">
        <f t="shared" si="13"/>
        <v>0</v>
      </c>
      <c r="Z30" s="868">
        <f t="shared" si="13"/>
        <v>0</v>
      </c>
      <c r="AA30" s="868">
        <f t="shared" si="13"/>
        <v>0</v>
      </c>
      <c r="AB30" s="868">
        <f t="shared" si="13"/>
        <v>0</v>
      </c>
      <c r="AC30" s="404"/>
    </row>
    <row r="31" spans="1:29" s="861" customFormat="1" ht="16.5" thickTop="1" thickBot="1" x14ac:dyDescent="0.3">
      <c r="A31" s="862">
        <v>2</v>
      </c>
      <c r="B31" s="863" t="s">
        <v>255</v>
      </c>
      <c r="C31" s="863" t="s">
        <v>272</v>
      </c>
      <c r="D31" s="863" t="s">
        <v>269</v>
      </c>
      <c r="E31" s="863"/>
      <c r="F31" s="863"/>
      <c r="G31" s="863"/>
      <c r="H31" s="864" t="s">
        <v>395</v>
      </c>
      <c r="I31" s="865">
        <f>+I32</f>
        <v>65671174</v>
      </c>
      <c r="J31" s="866">
        <f t="shared" ref="J31:X31" si="18">+J32</f>
        <v>65622808</v>
      </c>
      <c r="K31" s="866">
        <f t="shared" si="18"/>
        <v>65622808</v>
      </c>
      <c r="L31" s="866">
        <f t="shared" si="18"/>
        <v>65622808</v>
      </c>
      <c r="M31" s="866">
        <f t="shared" si="18"/>
        <v>11515000</v>
      </c>
      <c r="N31" s="866">
        <f t="shared" si="18"/>
        <v>11515000</v>
      </c>
      <c r="O31" s="866">
        <f t="shared" si="18"/>
        <v>11515000</v>
      </c>
      <c r="P31" s="866">
        <f t="shared" si="18"/>
        <v>11515000</v>
      </c>
      <c r="Q31" s="866">
        <f t="shared" si="18"/>
        <v>0</v>
      </c>
      <c r="R31" s="866">
        <f t="shared" si="18"/>
        <v>0</v>
      </c>
      <c r="S31" s="866">
        <f t="shared" si="18"/>
        <v>0</v>
      </c>
      <c r="T31" s="866">
        <f t="shared" si="18"/>
        <v>0</v>
      </c>
      <c r="U31" s="866">
        <f t="shared" si="18"/>
        <v>0</v>
      </c>
      <c r="V31" s="866">
        <f t="shared" si="18"/>
        <v>0</v>
      </c>
      <c r="W31" s="866">
        <f t="shared" si="18"/>
        <v>0</v>
      </c>
      <c r="X31" s="866">
        <f t="shared" si="18"/>
        <v>0</v>
      </c>
      <c r="Y31" s="866">
        <f t="shared" si="13"/>
        <v>77186174</v>
      </c>
      <c r="Z31" s="866">
        <f t="shared" si="13"/>
        <v>77137808</v>
      </c>
      <c r="AA31" s="866">
        <f t="shared" si="13"/>
        <v>77137808</v>
      </c>
      <c r="AB31" s="866">
        <f t="shared" si="13"/>
        <v>77137808</v>
      </c>
      <c r="AC31" s="404"/>
    </row>
    <row r="32" spans="1:29" s="869" customFormat="1" ht="16.5" thickTop="1" thickBot="1" x14ac:dyDescent="0.3">
      <c r="A32" s="406">
        <v>2</v>
      </c>
      <c r="B32" s="407" t="s">
        <v>255</v>
      </c>
      <c r="C32" s="407" t="s">
        <v>272</v>
      </c>
      <c r="D32" s="407" t="s">
        <v>269</v>
      </c>
      <c r="E32" s="407" t="s">
        <v>255</v>
      </c>
      <c r="F32" s="407"/>
      <c r="G32" s="407"/>
      <c r="H32" s="857" t="s">
        <v>396</v>
      </c>
      <c r="I32" s="858">
        <v>65671174</v>
      </c>
      <c r="J32" s="859">
        <v>65622808</v>
      </c>
      <c r="K32" s="859">
        <f>+J32</f>
        <v>65622808</v>
      </c>
      <c r="L32" s="859">
        <f>+K32</f>
        <v>65622808</v>
      </c>
      <c r="M32" s="860">
        <v>11515000</v>
      </c>
      <c r="N32" s="860">
        <v>11515000</v>
      </c>
      <c r="O32" s="860">
        <v>11515000</v>
      </c>
      <c r="P32" s="860">
        <v>11515000</v>
      </c>
      <c r="Q32" s="859"/>
      <c r="R32" s="859"/>
      <c r="S32" s="859"/>
      <c r="T32" s="859"/>
      <c r="U32" s="859"/>
      <c r="V32" s="859"/>
      <c r="W32" s="859"/>
      <c r="X32" s="859"/>
      <c r="Y32" s="859">
        <f t="shared" si="13"/>
        <v>77186174</v>
      </c>
      <c r="Z32" s="859">
        <f t="shared" si="13"/>
        <v>77137808</v>
      </c>
      <c r="AA32" s="859">
        <f t="shared" si="13"/>
        <v>77137808</v>
      </c>
      <c r="AB32" s="859">
        <f t="shared" si="13"/>
        <v>77137808</v>
      </c>
      <c r="AC32" s="404"/>
    </row>
    <row r="33" spans="1:29" ht="16.5" thickTop="1" thickBot="1" x14ac:dyDescent="0.3">
      <c r="A33" s="409">
        <v>2</v>
      </c>
      <c r="B33" s="875" t="s">
        <v>255</v>
      </c>
      <c r="C33" s="863" t="s">
        <v>272</v>
      </c>
      <c r="D33" s="863" t="s">
        <v>272</v>
      </c>
      <c r="E33" s="409"/>
      <c r="F33" s="409"/>
      <c r="G33" s="409"/>
      <c r="H33" s="864" t="s">
        <v>270</v>
      </c>
      <c r="I33" s="876">
        <f>+I34+I35+I36</f>
        <v>12678000</v>
      </c>
      <c r="J33" s="877">
        <f t="shared" ref="J33:X33" si="19">+J34+J35+J36</f>
        <v>377566</v>
      </c>
      <c r="K33" s="877">
        <f t="shared" si="19"/>
        <v>377566</v>
      </c>
      <c r="L33" s="877">
        <f t="shared" si="19"/>
        <v>377566</v>
      </c>
      <c r="M33" s="877">
        <f t="shared" si="19"/>
        <v>0</v>
      </c>
      <c r="N33" s="877">
        <f t="shared" si="19"/>
        <v>0</v>
      </c>
      <c r="O33" s="877">
        <f t="shared" si="19"/>
        <v>0</v>
      </c>
      <c r="P33" s="877">
        <f t="shared" si="19"/>
        <v>0</v>
      </c>
      <c r="Q33" s="877">
        <f t="shared" si="19"/>
        <v>0</v>
      </c>
      <c r="R33" s="877">
        <f t="shared" si="19"/>
        <v>0</v>
      </c>
      <c r="S33" s="877">
        <f t="shared" si="19"/>
        <v>0</v>
      </c>
      <c r="T33" s="877">
        <f t="shared" si="19"/>
        <v>0</v>
      </c>
      <c r="U33" s="877">
        <f t="shared" si="19"/>
        <v>0</v>
      </c>
      <c r="V33" s="877">
        <f t="shared" si="19"/>
        <v>0</v>
      </c>
      <c r="W33" s="877">
        <f t="shared" si="19"/>
        <v>0</v>
      </c>
      <c r="X33" s="877">
        <f t="shared" si="19"/>
        <v>0</v>
      </c>
      <c r="Y33" s="877">
        <f t="shared" si="13"/>
        <v>12678000</v>
      </c>
      <c r="Z33" s="877">
        <f t="shared" si="13"/>
        <v>377566</v>
      </c>
      <c r="AA33" s="877">
        <f t="shared" si="13"/>
        <v>377566</v>
      </c>
      <c r="AB33" s="877">
        <f t="shared" si="13"/>
        <v>377566</v>
      </c>
      <c r="AC33" s="404"/>
    </row>
    <row r="34" spans="1:29" s="869" customFormat="1" ht="16.5" thickTop="1" thickBot="1" x14ac:dyDescent="0.3">
      <c r="A34" s="406">
        <v>2</v>
      </c>
      <c r="B34" s="407" t="s">
        <v>255</v>
      </c>
      <c r="C34" s="407" t="s">
        <v>272</v>
      </c>
      <c r="D34" s="407" t="s">
        <v>272</v>
      </c>
      <c r="E34" s="407" t="s">
        <v>255</v>
      </c>
      <c r="F34" s="407"/>
      <c r="G34" s="407"/>
      <c r="H34" s="857" t="s">
        <v>397</v>
      </c>
      <c r="I34" s="858"/>
      <c r="J34" s="859"/>
      <c r="K34" s="859"/>
      <c r="L34" s="859"/>
      <c r="M34" s="859"/>
      <c r="N34" s="859"/>
      <c r="O34" s="859"/>
      <c r="P34" s="859"/>
      <c r="Q34" s="859"/>
      <c r="R34" s="859"/>
      <c r="S34" s="859"/>
      <c r="T34" s="859"/>
      <c r="U34" s="859"/>
      <c r="V34" s="859"/>
      <c r="W34" s="859"/>
      <c r="X34" s="859"/>
      <c r="Y34" s="859">
        <f t="shared" si="13"/>
        <v>0</v>
      </c>
      <c r="Z34" s="859">
        <f t="shared" si="13"/>
        <v>0</v>
      </c>
      <c r="AA34" s="859">
        <f t="shared" si="13"/>
        <v>0</v>
      </c>
      <c r="AB34" s="859">
        <f t="shared" si="13"/>
        <v>0</v>
      </c>
      <c r="AC34" s="404"/>
    </row>
    <row r="35" spans="1:29" s="869" customFormat="1" ht="16.5" thickTop="1" thickBot="1" x14ac:dyDescent="0.3">
      <c r="A35" s="406">
        <v>2</v>
      </c>
      <c r="B35" s="407" t="s">
        <v>255</v>
      </c>
      <c r="C35" s="407" t="s">
        <v>272</v>
      </c>
      <c r="D35" s="407" t="s">
        <v>272</v>
      </c>
      <c r="E35" s="407" t="s">
        <v>259</v>
      </c>
      <c r="F35" s="407"/>
      <c r="G35" s="407"/>
      <c r="H35" s="857" t="s">
        <v>398</v>
      </c>
      <c r="I35" s="858"/>
      <c r="J35" s="859"/>
      <c r="K35" s="859"/>
      <c r="L35" s="859"/>
      <c r="M35" s="859"/>
      <c r="N35" s="859"/>
      <c r="O35" s="859"/>
      <c r="P35" s="859"/>
      <c r="Q35" s="859"/>
      <c r="R35" s="859"/>
      <c r="S35" s="859"/>
      <c r="T35" s="859"/>
      <c r="U35" s="859"/>
      <c r="V35" s="859"/>
      <c r="W35" s="859"/>
      <c r="X35" s="859"/>
      <c r="Y35" s="859">
        <f t="shared" si="13"/>
        <v>0</v>
      </c>
      <c r="Z35" s="859">
        <f t="shared" si="13"/>
        <v>0</v>
      </c>
      <c r="AA35" s="859">
        <f t="shared" si="13"/>
        <v>0</v>
      </c>
      <c r="AB35" s="859">
        <f t="shared" si="13"/>
        <v>0</v>
      </c>
      <c r="AC35" s="404"/>
    </row>
    <row r="36" spans="1:29" s="869" customFormat="1" ht="16.5" thickTop="1" thickBot="1" x14ac:dyDescent="0.3">
      <c r="A36" s="406">
        <v>2</v>
      </c>
      <c r="B36" s="407" t="s">
        <v>255</v>
      </c>
      <c r="C36" s="407" t="s">
        <v>272</v>
      </c>
      <c r="D36" s="407" t="s">
        <v>272</v>
      </c>
      <c r="E36" s="407" t="s">
        <v>269</v>
      </c>
      <c r="F36" s="407"/>
      <c r="G36" s="407"/>
      <c r="H36" s="857" t="s">
        <v>275</v>
      </c>
      <c r="I36" s="858">
        <v>12678000</v>
      </c>
      <c r="J36" s="859">
        <v>377566</v>
      </c>
      <c r="K36" s="859">
        <f>+J36</f>
        <v>377566</v>
      </c>
      <c r="L36" s="859">
        <f>+K36</f>
        <v>377566</v>
      </c>
      <c r="M36" s="859"/>
      <c r="N36" s="859"/>
      <c r="O36" s="859"/>
      <c r="P36" s="859"/>
      <c r="Q36" s="859"/>
      <c r="R36" s="859"/>
      <c r="S36" s="859"/>
      <c r="T36" s="859"/>
      <c r="U36" s="859"/>
      <c r="V36" s="859"/>
      <c r="W36" s="859"/>
      <c r="X36" s="859"/>
      <c r="Y36" s="859">
        <f t="shared" si="13"/>
        <v>12678000</v>
      </c>
      <c r="Z36" s="859">
        <f t="shared" si="13"/>
        <v>377566</v>
      </c>
      <c r="AA36" s="859">
        <f t="shared" si="13"/>
        <v>377566</v>
      </c>
      <c r="AB36" s="859">
        <f t="shared" si="13"/>
        <v>377566</v>
      </c>
      <c r="AC36" s="404"/>
    </row>
    <row r="37" spans="1:29" ht="16.5" thickTop="1" thickBot="1" x14ac:dyDescent="0.3">
      <c r="A37" s="856">
        <v>2</v>
      </c>
      <c r="B37" s="405" t="s">
        <v>259</v>
      </c>
      <c r="C37" s="405"/>
      <c r="D37" s="405"/>
      <c r="E37" s="405"/>
      <c r="F37" s="405"/>
      <c r="G37" s="405"/>
      <c r="H37" s="852" t="s">
        <v>399</v>
      </c>
      <c r="I37" s="878">
        <f>+I38+I42</f>
        <v>0</v>
      </c>
      <c r="J37" s="879">
        <f t="shared" ref="J37:X37" si="20">+J38+J42</f>
        <v>0</v>
      </c>
      <c r="K37" s="879">
        <f t="shared" si="20"/>
        <v>0</v>
      </c>
      <c r="L37" s="879">
        <f t="shared" si="20"/>
        <v>0</v>
      </c>
      <c r="M37" s="879">
        <f t="shared" si="20"/>
        <v>0</v>
      </c>
      <c r="N37" s="879">
        <f t="shared" si="20"/>
        <v>0</v>
      </c>
      <c r="O37" s="879">
        <f t="shared" si="20"/>
        <v>0</v>
      </c>
      <c r="P37" s="879">
        <f t="shared" si="20"/>
        <v>0</v>
      </c>
      <c r="Q37" s="879">
        <f t="shared" si="20"/>
        <v>0</v>
      </c>
      <c r="R37" s="879">
        <f t="shared" si="20"/>
        <v>0</v>
      </c>
      <c r="S37" s="879">
        <f t="shared" si="20"/>
        <v>0</v>
      </c>
      <c r="T37" s="879">
        <f t="shared" si="20"/>
        <v>0</v>
      </c>
      <c r="U37" s="879">
        <f t="shared" si="20"/>
        <v>0</v>
      </c>
      <c r="V37" s="879">
        <f t="shared" si="20"/>
        <v>0</v>
      </c>
      <c r="W37" s="879">
        <f t="shared" si="20"/>
        <v>0</v>
      </c>
      <c r="X37" s="879">
        <f t="shared" si="20"/>
        <v>0</v>
      </c>
      <c r="Y37" s="879">
        <f t="shared" si="13"/>
        <v>0</v>
      </c>
      <c r="Z37" s="879">
        <f t="shared" si="13"/>
        <v>0</v>
      </c>
      <c r="AA37" s="879">
        <f t="shared" si="13"/>
        <v>0</v>
      </c>
      <c r="AB37" s="879">
        <f t="shared" si="13"/>
        <v>0</v>
      </c>
      <c r="AC37" s="404"/>
    </row>
    <row r="38" spans="1:29" ht="16.5" thickTop="1" thickBot="1" x14ac:dyDescent="0.3">
      <c r="A38" s="409">
        <v>2</v>
      </c>
      <c r="B38" s="875" t="s">
        <v>259</v>
      </c>
      <c r="C38" s="863" t="s">
        <v>255</v>
      </c>
      <c r="D38" s="862"/>
      <c r="E38" s="863"/>
      <c r="F38" s="863"/>
      <c r="G38" s="863"/>
      <c r="H38" s="864" t="s">
        <v>400</v>
      </c>
      <c r="I38" s="880">
        <f>+I39+I40+I41</f>
        <v>0</v>
      </c>
      <c r="J38" s="881">
        <f t="shared" ref="J38:X38" si="21">+J39+J40+J41</f>
        <v>0</v>
      </c>
      <c r="K38" s="881">
        <f t="shared" si="21"/>
        <v>0</v>
      </c>
      <c r="L38" s="881">
        <f t="shared" si="21"/>
        <v>0</v>
      </c>
      <c r="M38" s="881">
        <f t="shared" si="21"/>
        <v>0</v>
      </c>
      <c r="N38" s="881">
        <f t="shared" si="21"/>
        <v>0</v>
      </c>
      <c r="O38" s="881">
        <f t="shared" si="21"/>
        <v>0</v>
      </c>
      <c r="P38" s="881">
        <f t="shared" si="21"/>
        <v>0</v>
      </c>
      <c r="Q38" s="881">
        <f t="shared" si="21"/>
        <v>0</v>
      </c>
      <c r="R38" s="881">
        <f t="shared" si="21"/>
        <v>0</v>
      </c>
      <c r="S38" s="881">
        <f t="shared" si="21"/>
        <v>0</v>
      </c>
      <c r="T38" s="881">
        <f t="shared" si="21"/>
        <v>0</v>
      </c>
      <c r="U38" s="881">
        <f t="shared" si="21"/>
        <v>0</v>
      </c>
      <c r="V38" s="881">
        <f t="shared" si="21"/>
        <v>0</v>
      </c>
      <c r="W38" s="881">
        <f t="shared" si="21"/>
        <v>0</v>
      </c>
      <c r="X38" s="881">
        <f t="shared" si="21"/>
        <v>0</v>
      </c>
      <c r="Y38" s="881">
        <f t="shared" si="13"/>
        <v>0</v>
      </c>
      <c r="Z38" s="881">
        <f t="shared" si="13"/>
        <v>0</v>
      </c>
      <c r="AA38" s="881">
        <f t="shared" si="13"/>
        <v>0</v>
      </c>
      <c r="AB38" s="881">
        <f t="shared" si="13"/>
        <v>0</v>
      </c>
      <c r="AC38" s="404"/>
    </row>
    <row r="39" spans="1:29" ht="16.5" thickTop="1" thickBot="1" x14ac:dyDescent="0.3">
      <c r="A39" s="406">
        <v>2</v>
      </c>
      <c r="B39" s="407" t="s">
        <v>259</v>
      </c>
      <c r="C39" s="407" t="s">
        <v>255</v>
      </c>
      <c r="D39" s="408" t="s">
        <v>255</v>
      </c>
      <c r="E39" s="406"/>
      <c r="F39" s="406"/>
      <c r="G39" s="406"/>
      <c r="H39" s="857" t="s">
        <v>400</v>
      </c>
      <c r="I39" s="882"/>
      <c r="J39" s="883"/>
      <c r="K39" s="883"/>
      <c r="L39" s="883"/>
      <c r="M39" s="883"/>
      <c r="N39" s="883"/>
      <c r="O39" s="883"/>
      <c r="P39" s="883"/>
      <c r="Q39" s="883"/>
      <c r="R39" s="883"/>
      <c r="S39" s="883"/>
      <c r="T39" s="883"/>
      <c r="U39" s="883"/>
      <c r="V39" s="883"/>
      <c r="W39" s="883"/>
      <c r="X39" s="883"/>
      <c r="Y39" s="883">
        <f t="shared" si="13"/>
        <v>0</v>
      </c>
      <c r="Z39" s="883">
        <f t="shared" si="13"/>
        <v>0</v>
      </c>
      <c r="AA39" s="883">
        <f t="shared" si="13"/>
        <v>0</v>
      </c>
      <c r="AB39" s="883">
        <f t="shared" si="13"/>
        <v>0</v>
      </c>
      <c r="AC39" s="404"/>
    </row>
    <row r="40" spans="1:29" ht="16.5" thickTop="1" thickBot="1" x14ac:dyDescent="0.3">
      <c r="A40" s="406">
        <v>2</v>
      </c>
      <c r="B40" s="407" t="s">
        <v>259</v>
      </c>
      <c r="C40" s="407" t="s">
        <v>255</v>
      </c>
      <c r="D40" s="408" t="s">
        <v>259</v>
      </c>
      <c r="E40" s="406"/>
      <c r="F40" s="406"/>
      <c r="G40" s="406"/>
      <c r="H40" s="857" t="s">
        <v>401</v>
      </c>
      <c r="I40" s="882"/>
      <c r="J40" s="883"/>
      <c r="K40" s="883"/>
      <c r="L40" s="883"/>
      <c r="M40" s="883"/>
      <c r="N40" s="883"/>
      <c r="O40" s="883"/>
      <c r="P40" s="883"/>
      <c r="Q40" s="883"/>
      <c r="R40" s="883"/>
      <c r="S40" s="883"/>
      <c r="T40" s="883"/>
      <c r="U40" s="883"/>
      <c r="V40" s="883"/>
      <c r="W40" s="883"/>
      <c r="X40" s="883"/>
      <c r="Y40" s="883">
        <f t="shared" si="13"/>
        <v>0</v>
      </c>
      <c r="Z40" s="883">
        <f t="shared" si="13"/>
        <v>0</v>
      </c>
      <c r="AA40" s="883">
        <f t="shared" si="13"/>
        <v>0</v>
      </c>
      <c r="AB40" s="883">
        <f t="shared" si="13"/>
        <v>0</v>
      </c>
      <c r="AC40" s="404"/>
    </row>
    <row r="41" spans="1:29" ht="16.5" thickTop="1" thickBot="1" x14ac:dyDescent="0.3">
      <c r="A41" s="406">
        <v>2</v>
      </c>
      <c r="B41" s="407" t="s">
        <v>259</v>
      </c>
      <c r="C41" s="407" t="s">
        <v>255</v>
      </c>
      <c r="D41" s="408" t="s">
        <v>269</v>
      </c>
      <c r="E41" s="406"/>
      <c r="F41" s="406"/>
      <c r="G41" s="406"/>
      <c r="H41" s="857" t="s">
        <v>387</v>
      </c>
      <c r="I41" s="882"/>
      <c r="J41" s="883"/>
      <c r="K41" s="883"/>
      <c r="L41" s="883"/>
      <c r="M41" s="883"/>
      <c r="N41" s="883"/>
      <c r="O41" s="883"/>
      <c r="P41" s="883"/>
      <c r="Q41" s="883"/>
      <c r="R41" s="883"/>
      <c r="S41" s="883"/>
      <c r="T41" s="883"/>
      <c r="U41" s="883"/>
      <c r="V41" s="883"/>
      <c r="W41" s="883"/>
      <c r="X41" s="883"/>
      <c r="Y41" s="883">
        <f t="shared" si="13"/>
        <v>0</v>
      </c>
      <c r="Z41" s="883">
        <f t="shared" si="13"/>
        <v>0</v>
      </c>
      <c r="AA41" s="883">
        <f t="shared" si="13"/>
        <v>0</v>
      </c>
      <c r="AB41" s="883">
        <f t="shared" si="13"/>
        <v>0</v>
      </c>
      <c r="AC41" s="404"/>
    </row>
    <row r="42" spans="1:29" ht="16.5" thickTop="1" thickBot="1" x14ac:dyDescent="0.3">
      <c r="A42" s="409">
        <v>2</v>
      </c>
      <c r="B42" s="875" t="s">
        <v>259</v>
      </c>
      <c r="C42" s="863" t="s">
        <v>259</v>
      </c>
      <c r="D42" s="862"/>
      <c r="E42" s="863"/>
      <c r="F42" s="863"/>
      <c r="G42" s="863"/>
      <c r="H42" s="864" t="s">
        <v>402</v>
      </c>
      <c r="I42" s="880">
        <f>+I43+I44+I45+I46</f>
        <v>0</v>
      </c>
      <c r="J42" s="881">
        <f t="shared" ref="J42:X42" si="22">+J43+J44+J45+J46</f>
        <v>0</v>
      </c>
      <c r="K42" s="881">
        <f t="shared" si="22"/>
        <v>0</v>
      </c>
      <c r="L42" s="881">
        <f t="shared" si="22"/>
        <v>0</v>
      </c>
      <c r="M42" s="881">
        <f t="shared" si="22"/>
        <v>0</v>
      </c>
      <c r="N42" s="881">
        <f t="shared" si="22"/>
        <v>0</v>
      </c>
      <c r="O42" s="881">
        <f t="shared" si="22"/>
        <v>0</v>
      </c>
      <c r="P42" s="881">
        <f t="shared" si="22"/>
        <v>0</v>
      </c>
      <c r="Q42" s="881">
        <f t="shared" si="22"/>
        <v>0</v>
      </c>
      <c r="R42" s="881">
        <f t="shared" si="22"/>
        <v>0</v>
      </c>
      <c r="S42" s="881">
        <f t="shared" si="22"/>
        <v>0</v>
      </c>
      <c r="T42" s="881">
        <f t="shared" si="22"/>
        <v>0</v>
      </c>
      <c r="U42" s="881">
        <f t="shared" si="22"/>
        <v>0</v>
      </c>
      <c r="V42" s="881">
        <f t="shared" si="22"/>
        <v>0</v>
      </c>
      <c r="W42" s="881">
        <f t="shared" si="22"/>
        <v>0</v>
      </c>
      <c r="X42" s="881">
        <f t="shared" si="22"/>
        <v>0</v>
      </c>
      <c r="Y42" s="881">
        <f t="shared" si="13"/>
        <v>0</v>
      </c>
      <c r="Z42" s="881">
        <f t="shared" si="13"/>
        <v>0</v>
      </c>
      <c r="AA42" s="881">
        <f t="shared" si="13"/>
        <v>0</v>
      </c>
      <c r="AB42" s="881">
        <f t="shared" si="13"/>
        <v>0</v>
      </c>
      <c r="AC42" s="404"/>
    </row>
    <row r="43" spans="1:29" ht="16.5" thickTop="1" thickBot="1" x14ac:dyDescent="0.3">
      <c r="A43" s="406">
        <v>2</v>
      </c>
      <c r="B43" s="407" t="s">
        <v>259</v>
      </c>
      <c r="C43" s="407" t="s">
        <v>259</v>
      </c>
      <c r="D43" s="407" t="s">
        <v>255</v>
      </c>
      <c r="E43" s="406"/>
      <c r="F43" s="406"/>
      <c r="G43" s="406"/>
      <c r="H43" s="857" t="s">
        <v>402</v>
      </c>
      <c r="I43" s="858"/>
      <c r="J43" s="859"/>
      <c r="K43" s="859"/>
      <c r="L43" s="859"/>
      <c r="M43" s="859"/>
      <c r="N43" s="859"/>
      <c r="O43" s="859"/>
      <c r="P43" s="859"/>
      <c r="Q43" s="859"/>
      <c r="R43" s="859"/>
      <c r="S43" s="859"/>
      <c r="T43" s="859"/>
      <c r="U43" s="859"/>
      <c r="V43" s="859"/>
      <c r="W43" s="859"/>
      <c r="X43" s="859"/>
      <c r="Y43" s="859">
        <f t="shared" si="13"/>
        <v>0</v>
      </c>
      <c r="Z43" s="859">
        <f t="shared" si="13"/>
        <v>0</v>
      </c>
      <c r="AA43" s="859">
        <f t="shared" si="13"/>
        <v>0</v>
      </c>
      <c r="AB43" s="859">
        <f t="shared" si="13"/>
        <v>0</v>
      </c>
      <c r="AC43" s="404"/>
    </row>
    <row r="44" spans="1:29" ht="16.5" thickTop="1" thickBot="1" x14ac:dyDescent="0.3">
      <c r="A44" s="406">
        <v>2</v>
      </c>
      <c r="B44" s="407" t="s">
        <v>259</v>
      </c>
      <c r="C44" s="407" t="s">
        <v>259</v>
      </c>
      <c r="D44" s="407" t="s">
        <v>259</v>
      </c>
      <c r="E44" s="406"/>
      <c r="F44" s="406"/>
      <c r="G44" s="406"/>
      <c r="H44" s="857" t="s">
        <v>403</v>
      </c>
      <c r="I44" s="858"/>
      <c r="J44" s="859"/>
      <c r="K44" s="859"/>
      <c r="L44" s="859"/>
      <c r="M44" s="859"/>
      <c r="N44" s="859"/>
      <c r="O44" s="859"/>
      <c r="P44" s="859"/>
      <c r="Q44" s="859"/>
      <c r="R44" s="859"/>
      <c r="S44" s="859"/>
      <c r="T44" s="859"/>
      <c r="U44" s="859"/>
      <c r="V44" s="859"/>
      <c r="W44" s="859"/>
      <c r="X44" s="859"/>
      <c r="Y44" s="859">
        <f t="shared" si="13"/>
        <v>0</v>
      </c>
      <c r="Z44" s="859">
        <f t="shared" si="13"/>
        <v>0</v>
      </c>
      <c r="AA44" s="859">
        <f t="shared" si="13"/>
        <v>0</v>
      </c>
      <c r="AB44" s="859">
        <f t="shared" si="13"/>
        <v>0</v>
      </c>
      <c r="AC44" s="404"/>
    </row>
    <row r="45" spans="1:29" ht="16.5" thickTop="1" thickBot="1" x14ac:dyDescent="0.3">
      <c r="A45" s="406">
        <v>2</v>
      </c>
      <c r="B45" s="407" t="s">
        <v>259</v>
      </c>
      <c r="C45" s="407" t="s">
        <v>259</v>
      </c>
      <c r="D45" s="407" t="s">
        <v>269</v>
      </c>
      <c r="E45" s="406"/>
      <c r="F45" s="406"/>
      <c r="G45" s="406"/>
      <c r="H45" s="857" t="s">
        <v>387</v>
      </c>
      <c r="I45" s="858"/>
      <c r="J45" s="859"/>
      <c r="K45" s="859"/>
      <c r="L45" s="859"/>
      <c r="M45" s="859"/>
      <c r="N45" s="859"/>
      <c r="O45" s="859"/>
      <c r="P45" s="859"/>
      <c r="Q45" s="859"/>
      <c r="R45" s="859"/>
      <c r="S45" s="859"/>
      <c r="T45" s="859"/>
      <c r="U45" s="859"/>
      <c r="V45" s="859"/>
      <c r="W45" s="859"/>
      <c r="X45" s="859"/>
      <c r="Y45" s="859">
        <f t="shared" si="13"/>
        <v>0</v>
      </c>
      <c r="Z45" s="859">
        <f t="shared" si="13"/>
        <v>0</v>
      </c>
      <c r="AA45" s="859">
        <f t="shared" si="13"/>
        <v>0</v>
      </c>
      <c r="AB45" s="859">
        <f t="shared" si="13"/>
        <v>0</v>
      </c>
      <c r="AC45" s="404"/>
    </row>
    <row r="46" spans="1:29" ht="16.5" thickTop="1" thickBot="1" x14ac:dyDescent="0.3">
      <c r="A46" s="406">
        <v>2</v>
      </c>
      <c r="B46" s="407" t="s">
        <v>259</v>
      </c>
      <c r="C46" s="407" t="s">
        <v>259</v>
      </c>
      <c r="D46" s="407" t="s">
        <v>272</v>
      </c>
      <c r="E46" s="406"/>
      <c r="F46" s="406"/>
      <c r="G46" s="406"/>
      <c r="H46" s="857" t="s">
        <v>404</v>
      </c>
      <c r="I46" s="867"/>
      <c r="J46" s="868"/>
      <c r="K46" s="868"/>
      <c r="L46" s="868"/>
      <c r="M46" s="868"/>
      <c r="N46" s="868"/>
      <c r="O46" s="868"/>
      <c r="P46" s="868"/>
      <c r="Q46" s="868"/>
      <c r="R46" s="868"/>
      <c r="S46" s="868"/>
      <c r="T46" s="868"/>
      <c r="U46" s="868"/>
      <c r="V46" s="868"/>
      <c r="W46" s="868"/>
      <c r="X46" s="868"/>
      <c r="Y46" s="868">
        <f t="shared" si="13"/>
        <v>0</v>
      </c>
      <c r="Z46" s="868">
        <f t="shared" si="13"/>
        <v>0</v>
      </c>
      <c r="AA46" s="868">
        <f t="shared" si="13"/>
        <v>0</v>
      </c>
      <c r="AB46" s="868">
        <f t="shared" si="13"/>
        <v>0</v>
      </c>
      <c r="AC46" s="404"/>
    </row>
    <row r="47" spans="1:29" ht="16.5" thickTop="1" thickBot="1" x14ac:dyDescent="0.3">
      <c r="A47" s="403">
        <v>2</v>
      </c>
      <c r="B47" s="403" t="s">
        <v>269</v>
      </c>
      <c r="C47" s="403"/>
      <c r="D47" s="403"/>
      <c r="E47" s="403"/>
      <c r="F47" s="403"/>
      <c r="G47" s="403"/>
      <c r="H47" s="849" t="s">
        <v>1959</v>
      </c>
      <c r="I47" s="884">
        <f>+I88+I115</f>
        <v>34971739606</v>
      </c>
      <c r="J47" s="884">
        <f t="shared" ref="J47:M47" si="23">+J88+J115</f>
        <v>33127045764</v>
      </c>
      <c r="K47" s="884">
        <f t="shared" si="23"/>
        <v>18613404204</v>
      </c>
      <c r="L47" s="884">
        <f t="shared" si="23"/>
        <v>17054172344</v>
      </c>
      <c r="M47" s="884">
        <f t="shared" si="23"/>
        <v>0</v>
      </c>
      <c r="N47" s="884">
        <f t="shared" ref="N47:X47" si="24">+N48+N57</f>
        <v>0</v>
      </c>
      <c r="O47" s="884">
        <f t="shared" si="24"/>
        <v>0</v>
      </c>
      <c r="P47" s="884">
        <f t="shared" si="24"/>
        <v>0</v>
      </c>
      <c r="Q47" s="884">
        <f t="shared" si="24"/>
        <v>0</v>
      </c>
      <c r="R47" s="884">
        <f t="shared" si="24"/>
        <v>0</v>
      </c>
      <c r="S47" s="884">
        <f t="shared" si="24"/>
        <v>0</v>
      </c>
      <c r="T47" s="884">
        <f t="shared" si="24"/>
        <v>0</v>
      </c>
      <c r="U47" s="884">
        <f t="shared" si="24"/>
        <v>0</v>
      </c>
      <c r="V47" s="884">
        <f t="shared" si="24"/>
        <v>0</v>
      </c>
      <c r="W47" s="884">
        <f t="shared" si="24"/>
        <v>0</v>
      </c>
      <c r="X47" s="884">
        <f t="shared" si="24"/>
        <v>0</v>
      </c>
      <c r="Y47" s="885">
        <f>+I47+M47+Q47+U47</f>
        <v>34971739606</v>
      </c>
      <c r="Z47" s="885">
        <f t="shared" si="13"/>
        <v>33127045764</v>
      </c>
      <c r="AA47" s="885">
        <f t="shared" si="13"/>
        <v>18613404204</v>
      </c>
      <c r="AB47" s="885">
        <f t="shared" si="13"/>
        <v>17054172344</v>
      </c>
      <c r="AC47" s="404"/>
    </row>
    <row r="48" spans="1:29" ht="16.5" thickTop="1" thickBot="1" x14ac:dyDescent="0.3">
      <c r="A48" s="410">
        <v>2</v>
      </c>
      <c r="B48" s="405" t="s">
        <v>269</v>
      </c>
      <c r="C48" s="405" t="s">
        <v>255</v>
      </c>
      <c r="D48" s="405"/>
      <c r="E48" s="410"/>
      <c r="F48" s="410"/>
      <c r="G48" s="410"/>
      <c r="H48" s="886" t="s">
        <v>1960</v>
      </c>
      <c r="I48" s="855">
        <f>+I49+I53</f>
        <v>2798647021</v>
      </c>
      <c r="J48" s="855">
        <f t="shared" ref="J48:X48" si="25">+J49+J53</f>
        <v>2399280753</v>
      </c>
      <c r="K48" s="855">
        <f t="shared" si="25"/>
        <v>1193582763</v>
      </c>
      <c r="L48" s="855">
        <f t="shared" si="25"/>
        <v>1109066187</v>
      </c>
      <c r="M48" s="855">
        <f t="shared" si="25"/>
        <v>0</v>
      </c>
      <c r="N48" s="855">
        <f t="shared" si="25"/>
        <v>0</v>
      </c>
      <c r="O48" s="855">
        <f t="shared" si="25"/>
        <v>0</v>
      </c>
      <c r="P48" s="855">
        <f t="shared" si="25"/>
        <v>0</v>
      </c>
      <c r="Q48" s="855">
        <f t="shared" si="25"/>
        <v>0</v>
      </c>
      <c r="R48" s="855">
        <f t="shared" si="25"/>
        <v>0</v>
      </c>
      <c r="S48" s="855">
        <f t="shared" si="25"/>
        <v>0</v>
      </c>
      <c r="T48" s="855">
        <f t="shared" si="25"/>
        <v>0</v>
      </c>
      <c r="U48" s="855">
        <f t="shared" si="25"/>
        <v>0</v>
      </c>
      <c r="V48" s="855">
        <f t="shared" si="25"/>
        <v>0</v>
      </c>
      <c r="W48" s="855">
        <f t="shared" si="25"/>
        <v>0</v>
      </c>
      <c r="X48" s="855">
        <f t="shared" si="25"/>
        <v>0</v>
      </c>
      <c r="Y48" s="855">
        <f t="shared" si="13"/>
        <v>2798647021</v>
      </c>
      <c r="Z48" s="855">
        <f t="shared" si="13"/>
        <v>2399280753</v>
      </c>
      <c r="AA48" s="855">
        <f t="shared" si="13"/>
        <v>1193582763</v>
      </c>
      <c r="AB48" s="855">
        <f t="shared" si="13"/>
        <v>1109066187</v>
      </c>
      <c r="AC48" s="404"/>
    </row>
    <row r="49" spans="1:59" ht="16.5" thickTop="1" thickBot="1" x14ac:dyDescent="0.3">
      <c r="A49" s="409">
        <v>2</v>
      </c>
      <c r="B49" s="409" t="s">
        <v>269</v>
      </c>
      <c r="C49" s="409" t="s">
        <v>255</v>
      </c>
      <c r="D49" s="409" t="s">
        <v>255</v>
      </c>
      <c r="E49" s="409"/>
      <c r="F49" s="409"/>
      <c r="G49" s="409"/>
      <c r="H49" s="887" t="s">
        <v>2497</v>
      </c>
      <c r="I49" s="888">
        <f>+I50</f>
        <v>733058811</v>
      </c>
      <c r="J49" s="888">
        <f t="shared" ref="J49:X51" si="26">+J50</f>
        <v>694953290</v>
      </c>
      <c r="K49" s="888">
        <f t="shared" si="26"/>
        <v>534383374</v>
      </c>
      <c r="L49" s="888">
        <f t="shared" si="26"/>
        <v>462430056</v>
      </c>
      <c r="M49" s="888">
        <f t="shared" si="26"/>
        <v>0</v>
      </c>
      <c r="N49" s="888">
        <f t="shared" si="26"/>
        <v>0</v>
      </c>
      <c r="O49" s="888">
        <f t="shared" si="26"/>
        <v>0</v>
      </c>
      <c r="P49" s="888">
        <f t="shared" si="26"/>
        <v>0</v>
      </c>
      <c r="Q49" s="888">
        <f t="shared" si="26"/>
        <v>0</v>
      </c>
      <c r="R49" s="888">
        <f t="shared" si="26"/>
        <v>0</v>
      </c>
      <c r="S49" s="888">
        <f t="shared" si="26"/>
        <v>0</v>
      </c>
      <c r="T49" s="888">
        <f t="shared" si="26"/>
        <v>0</v>
      </c>
      <c r="U49" s="888">
        <f t="shared" si="26"/>
        <v>0</v>
      </c>
      <c r="V49" s="888">
        <f t="shared" si="26"/>
        <v>0</v>
      </c>
      <c r="W49" s="888">
        <f t="shared" si="26"/>
        <v>0</v>
      </c>
      <c r="X49" s="888">
        <f t="shared" si="26"/>
        <v>0</v>
      </c>
      <c r="Y49" s="888">
        <f t="shared" si="13"/>
        <v>733058811</v>
      </c>
      <c r="Z49" s="888">
        <f t="shared" si="13"/>
        <v>694953290</v>
      </c>
      <c r="AA49" s="888">
        <f t="shared" si="13"/>
        <v>534383374</v>
      </c>
      <c r="AB49" s="888">
        <f t="shared" si="13"/>
        <v>462430056</v>
      </c>
      <c r="AC49" s="404"/>
    </row>
    <row r="50" spans="1:59" ht="15.75" customHeight="1" thickTop="1" thickBot="1" x14ac:dyDescent="0.3">
      <c r="A50" s="409">
        <v>3</v>
      </c>
      <c r="B50" s="409" t="s">
        <v>269</v>
      </c>
      <c r="C50" s="409" t="s">
        <v>255</v>
      </c>
      <c r="D50" s="409" t="s">
        <v>255</v>
      </c>
      <c r="E50" s="409" t="s">
        <v>255</v>
      </c>
      <c r="F50" s="409"/>
      <c r="G50" s="409"/>
      <c r="H50" s="889" t="s">
        <v>1961</v>
      </c>
      <c r="I50" s="888">
        <f>+I51</f>
        <v>733058811</v>
      </c>
      <c r="J50" s="888">
        <f t="shared" si="26"/>
        <v>694953290</v>
      </c>
      <c r="K50" s="888">
        <f t="shared" si="26"/>
        <v>534383374</v>
      </c>
      <c r="L50" s="888">
        <f t="shared" si="26"/>
        <v>462430056</v>
      </c>
      <c r="M50" s="888">
        <f t="shared" si="26"/>
        <v>0</v>
      </c>
      <c r="N50" s="888">
        <f t="shared" si="26"/>
        <v>0</v>
      </c>
      <c r="O50" s="888">
        <f t="shared" si="26"/>
        <v>0</v>
      </c>
      <c r="P50" s="888">
        <f t="shared" si="26"/>
        <v>0</v>
      </c>
      <c r="Q50" s="888">
        <f t="shared" si="26"/>
        <v>0</v>
      </c>
      <c r="R50" s="888">
        <f t="shared" si="26"/>
        <v>0</v>
      </c>
      <c r="S50" s="888">
        <f t="shared" si="26"/>
        <v>0</v>
      </c>
      <c r="T50" s="888">
        <f t="shared" si="26"/>
        <v>0</v>
      </c>
      <c r="U50" s="888">
        <f t="shared" si="26"/>
        <v>0</v>
      </c>
      <c r="V50" s="888">
        <f t="shared" si="26"/>
        <v>0</v>
      </c>
      <c r="W50" s="888">
        <f t="shared" si="26"/>
        <v>0</v>
      </c>
      <c r="X50" s="888">
        <f t="shared" si="26"/>
        <v>0</v>
      </c>
      <c r="Y50" s="888">
        <f>+Y51</f>
        <v>733058811</v>
      </c>
      <c r="Z50" s="888">
        <f t="shared" ref="Z50:AB50" si="27">+Z51</f>
        <v>694953290</v>
      </c>
      <c r="AA50" s="888">
        <f t="shared" si="27"/>
        <v>534383374</v>
      </c>
      <c r="AB50" s="888">
        <f t="shared" si="27"/>
        <v>462430056</v>
      </c>
      <c r="AC50" s="404"/>
    </row>
    <row r="51" spans="1:59" ht="15.75" customHeight="1" thickTop="1" thickBot="1" x14ac:dyDescent="0.3">
      <c r="A51" s="406">
        <v>2</v>
      </c>
      <c r="B51" s="406" t="s">
        <v>269</v>
      </c>
      <c r="C51" s="406" t="s">
        <v>255</v>
      </c>
      <c r="D51" s="406" t="s">
        <v>255</v>
      </c>
      <c r="E51" s="407" t="s">
        <v>255</v>
      </c>
      <c r="F51" s="407" t="s">
        <v>255</v>
      </c>
      <c r="G51" s="406"/>
      <c r="H51" s="890" t="s">
        <v>407</v>
      </c>
      <c r="I51" s="860">
        <f>+I52</f>
        <v>733058811</v>
      </c>
      <c r="J51" s="860">
        <f t="shared" si="26"/>
        <v>694953290</v>
      </c>
      <c r="K51" s="860">
        <f t="shared" si="26"/>
        <v>534383374</v>
      </c>
      <c r="L51" s="860">
        <f t="shared" si="26"/>
        <v>462430056</v>
      </c>
      <c r="M51" s="860">
        <f t="shared" si="26"/>
        <v>0</v>
      </c>
      <c r="N51" s="860">
        <f t="shared" si="26"/>
        <v>0</v>
      </c>
      <c r="O51" s="860">
        <f t="shared" si="26"/>
        <v>0</v>
      </c>
      <c r="P51" s="860">
        <f t="shared" si="26"/>
        <v>0</v>
      </c>
      <c r="Q51" s="860">
        <f t="shared" si="26"/>
        <v>0</v>
      </c>
      <c r="R51" s="860">
        <f t="shared" si="26"/>
        <v>0</v>
      </c>
      <c r="S51" s="860">
        <f t="shared" si="26"/>
        <v>0</v>
      </c>
      <c r="T51" s="860">
        <f t="shared" si="26"/>
        <v>0</v>
      </c>
      <c r="U51" s="860">
        <f t="shared" si="26"/>
        <v>0</v>
      </c>
      <c r="V51" s="860">
        <f t="shared" si="26"/>
        <v>0</v>
      </c>
      <c r="W51" s="860">
        <f t="shared" si="26"/>
        <v>0</v>
      </c>
      <c r="X51" s="860">
        <f t="shared" si="26"/>
        <v>0</v>
      </c>
      <c r="Y51" s="860">
        <f t="shared" si="13"/>
        <v>733058811</v>
      </c>
      <c r="Z51" s="860">
        <f t="shared" si="13"/>
        <v>694953290</v>
      </c>
      <c r="AA51" s="860">
        <f t="shared" si="13"/>
        <v>534383374</v>
      </c>
      <c r="AB51" s="860">
        <f t="shared" si="13"/>
        <v>462430056</v>
      </c>
      <c r="AC51" s="404"/>
    </row>
    <row r="52" spans="1:59" ht="15.75" customHeight="1" thickTop="1" thickBot="1" x14ac:dyDescent="0.3">
      <c r="A52" s="406">
        <v>2</v>
      </c>
      <c r="B52" s="406" t="s">
        <v>269</v>
      </c>
      <c r="C52" s="406" t="s">
        <v>255</v>
      </c>
      <c r="D52" s="406" t="s">
        <v>255</v>
      </c>
      <c r="E52" s="407" t="s">
        <v>255</v>
      </c>
      <c r="F52" s="407" t="s">
        <v>255</v>
      </c>
      <c r="G52" s="407" t="s">
        <v>255</v>
      </c>
      <c r="H52" s="890" t="s">
        <v>106</v>
      </c>
      <c r="I52" s="860">
        <v>733058811</v>
      </c>
      <c r="J52" s="860">
        <v>694953290</v>
      </c>
      <c r="K52" s="860">
        <v>534383374</v>
      </c>
      <c r="L52" s="860">
        <v>462430056</v>
      </c>
      <c r="M52" s="860"/>
      <c r="N52" s="860"/>
      <c r="O52" s="860"/>
      <c r="P52" s="860"/>
      <c r="Q52" s="860"/>
      <c r="R52" s="860"/>
      <c r="S52" s="860"/>
      <c r="T52" s="860"/>
      <c r="U52" s="860"/>
      <c r="V52" s="860"/>
      <c r="W52" s="860"/>
      <c r="X52" s="860"/>
      <c r="Y52" s="860">
        <f t="shared" si="13"/>
        <v>733058811</v>
      </c>
      <c r="Z52" s="860">
        <f t="shared" si="13"/>
        <v>694953290</v>
      </c>
      <c r="AA52" s="860">
        <f t="shared" si="13"/>
        <v>534383374</v>
      </c>
      <c r="AB52" s="860">
        <f t="shared" si="13"/>
        <v>462430056</v>
      </c>
      <c r="AC52" s="404"/>
    </row>
    <row r="53" spans="1:59" ht="15.75" customHeight="1" thickTop="1" thickBot="1" x14ac:dyDescent="0.3">
      <c r="A53" s="409">
        <v>2</v>
      </c>
      <c r="B53" s="409" t="s">
        <v>269</v>
      </c>
      <c r="C53" s="409" t="s">
        <v>255</v>
      </c>
      <c r="D53" s="409" t="s">
        <v>259</v>
      </c>
      <c r="E53" s="409"/>
      <c r="F53" s="409"/>
      <c r="G53" s="409"/>
      <c r="H53" s="887" t="s">
        <v>2498</v>
      </c>
      <c r="I53" s="885">
        <f>+I54</f>
        <v>2065588210</v>
      </c>
      <c r="J53" s="885">
        <f t="shared" ref="J53:X55" si="28">+J54</f>
        <v>1704327463</v>
      </c>
      <c r="K53" s="885">
        <f t="shared" si="28"/>
        <v>659199389</v>
      </c>
      <c r="L53" s="885">
        <f t="shared" si="28"/>
        <v>646636131</v>
      </c>
      <c r="M53" s="885">
        <f t="shared" si="28"/>
        <v>0</v>
      </c>
      <c r="N53" s="885">
        <f t="shared" si="28"/>
        <v>0</v>
      </c>
      <c r="O53" s="885">
        <f t="shared" si="28"/>
        <v>0</v>
      </c>
      <c r="P53" s="885">
        <f t="shared" si="28"/>
        <v>0</v>
      </c>
      <c r="Q53" s="885">
        <f t="shared" si="28"/>
        <v>0</v>
      </c>
      <c r="R53" s="885">
        <f t="shared" si="28"/>
        <v>0</v>
      </c>
      <c r="S53" s="885">
        <f t="shared" si="28"/>
        <v>0</v>
      </c>
      <c r="T53" s="885">
        <f t="shared" si="28"/>
        <v>0</v>
      </c>
      <c r="U53" s="885">
        <f t="shared" si="28"/>
        <v>0</v>
      </c>
      <c r="V53" s="885">
        <f t="shared" si="28"/>
        <v>0</v>
      </c>
      <c r="W53" s="885">
        <f t="shared" si="28"/>
        <v>0</v>
      </c>
      <c r="X53" s="885">
        <f t="shared" si="28"/>
        <v>0</v>
      </c>
      <c r="Y53" s="885">
        <f t="shared" si="13"/>
        <v>2065588210</v>
      </c>
      <c r="Z53" s="885">
        <f t="shared" si="13"/>
        <v>1704327463</v>
      </c>
      <c r="AA53" s="885">
        <f t="shared" si="13"/>
        <v>659199389</v>
      </c>
      <c r="AB53" s="885">
        <f t="shared" si="13"/>
        <v>646636131</v>
      </c>
      <c r="AC53" s="404"/>
    </row>
    <row r="54" spans="1:59" ht="15.75" customHeight="1" thickTop="1" thickBot="1" x14ac:dyDescent="0.3">
      <c r="A54" s="409">
        <v>2</v>
      </c>
      <c r="B54" s="409" t="s">
        <v>269</v>
      </c>
      <c r="C54" s="409" t="s">
        <v>255</v>
      </c>
      <c r="D54" s="409">
        <v>2</v>
      </c>
      <c r="E54" s="409" t="s">
        <v>255</v>
      </c>
      <c r="F54" s="409"/>
      <c r="G54" s="409"/>
      <c r="H54" s="889" t="s">
        <v>1961</v>
      </c>
      <c r="I54" s="888">
        <f>+I55</f>
        <v>2065588210</v>
      </c>
      <c r="J54" s="888">
        <f t="shared" si="28"/>
        <v>1704327463</v>
      </c>
      <c r="K54" s="888">
        <f t="shared" si="28"/>
        <v>659199389</v>
      </c>
      <c r="L54" s="888">
        <f t="shared" si="28"/>
        <v>646636131</v>
      </c>
      <c r="M54" s="888">
        <f t="shared" si="28"/>
        <v>0</v>
      </c>
      <c r="N54" s="888">
        <f t="shared" si="28"/>
        <v>0</v>
      </c>
      <c r="O54" s="888">
        <f t="shared" si="28"/>
        <v>0</v>
      </c>
      <c r="P54" s="888">
        <f t="shared" si="28"/>
        <v>0</v>
      </c>
      <c r="Q54" s="888">
        <f t="shared" si="28"/>
        <v>0</v>
      </c>
      <c r="R54" s="888">
        <f t="shared" si="28"/>
        <v>0</v>
      </c>
      <c r="S54" s="888">
        <f t="shared" si="28"/>
        <v>0</v>
      </c>
      <c r="T54" s="888">
        <f t="shared" si="28"/>
        <v>0</v>
      </c>
      <c r="U54" s="888">
        <f t="shared" si="28"/>
        <v>0</v>
      </c>
      <c r="V54" s="888">
        <f t="shared" si="28"/>
        <v>0</v>
      </c>
      <c r="W54" s="888">
        <f t="shared" si="28"/>
        <v>0</v>
      </c>
      <c r="X54" s="888">
        <f t="shared" si="28"/>
        <v>0</v>
      </c>
      <c r="Y54" s="888">
        <f>+Y55</f>
        <v>2065588210</v>
      </c>
      <c r="Z54" s="888">
        <f t="shared" ref="Z54:AB54" si="29">+Z55</f>
        <v>1704327463</v>
      </c>
      <c r="AA54" s="888">
        <f t="shared" si="29"/>
        <v>659199389</v>
      </c>
      <c r="AB54" s="888">
        <f t="shared" si="29"/>
        <v>646636131</v>
      </c>
      <c r="AC54" s="404"/>
    </row>
    <row r="55" spans="1:59" ht="15.75" customHeight="1" thickTop="1" thickBot="1" x14ac:dyDescent="0.3">
      <c r="A55" s="406">
        <v>2</v>
      </c>
      <c r="B55" s="406" t="s">
        <v>269</v>
      </c>
      <c r="C55" s="406" t="s">
        <v>255</v>
      </c>
      <c r="D55" s="406" t="s">
        <v>259</v>
      </c>
      <c r="E55" s="407" t="s">
        <v>255</v>
      </c>
      <c r="F55" s="407" t="s">
        <v>255</v>
      </c>
      <c r="G55" s="406"/>
      <c r="H55" s="890" t="s">
        <v>407</v>
      </c>
      <c r="I55" s="860">
        <f>+I56</f>
        <v>2065588210</v>
      </c>
      <c r="J55" s="860">
        <f t="shared" si="28"/>
        <v>1704327463</v>
      </c>
      <c r="K55" s="860">
        <f t="shared" si="28"/>
        <v>659199389</v>
      </c>
      <c r="L55" s="860">
        <f t="shared" si="28"/>
        <v>646636131</v>
      </c>
      <c r="M55" s="860">
        <f t="shared" si="28"/>
        <v>0</v>
      </c>
      <c r="N55" s="860">
        <f t="shared" si="28"/>
        <v>0</v>
      </c>
      <c r="O55" s="860">
        <f t="shared" si="28"/>
        <v>0</v>
      </c>
      <c r="P55" s="860">
        <f t="shared" si="28"/>
        <v>0</v>
      </c>
      <c r="Q55" s="860">
        <f t="shared" si="28"/>
        <v>0</v>
      </c>
      <c r="R55" s="860">
        <f t="shared" si="28"/>
        <v>0</v>
      </c>
      <c r="S55" s="860">
        <f t="shared" si="28"/>
        <v>0</v>
      </c>
      <c r="T55" s="860">
        <f t="shared" si="28"/>
        <v>0</v>
      </c>
      <c r="U55" s="860">
        <f t="shared" si="28"/>
        <v>0</v>
      </c>
      <c r="V55" s="860">
        <f t="shared" si="28"/>
        <v>0</v>
      </c>
      <c r="W55" s="860">
        <f t="shared" si="28"/>
        <v>0</v>
      </c>
      <c r="X55" s="860">
        <f t="shared" si="28"/>
        <v>0</v>
      </c>
      <c r="Y55" s="860">
        <f t="shared" si="13"/>
        <v>2065588210</v>
      </c>
      <c r="Z55" s="860">
        <f t="shared" si="13"/>
        <v>1704327463</v>
      </c>
      <c r="AA55" s="860">
        <f t="shared" si="13"/>
        <v>659199389</v>
      </c>
      <c r="AB55" s="860">
        <f t="shared" si="13"/>
        <v>646636131</v>
      </c>
      <c r="AC55" s="404"/>
    </row>
    <row r="56" spans="1:59" ht="15.75" customHeight="1" thickTop="1" thickBot="1" x14ac:dyDescent="0.3">
      <c r="A56" s="406">
        <v>2</v>
      </c>
      <c r="B56" s="406" t="s">
        <v>269</v>
      </c>
      <c r="C56" s="406" t="s">
        <v>255</v>
      </c>
      <c r="D56" s="406" t="s">
        <v>259</v>
      </c>
      <c r="E56" s="407" t="s">
        <v>255</v>
      </c>
      <c r="F56" s="407" t="s">
        <v>255</v>
      </c>
      <c r="G56" s="406"/>
      <c r="H56" s="890" t="s">
        <v>106</v>
      </c>
      <c r="I56" s="860">
        <f>3387730665-1322142455</f>
        <v>2065588210</v>
      </c>
      <c r="J56" s="860">
        <f>1704327463</f>
        <v>1704327463</v>
      </c>
      <c r="K56" s="860">
        <v>659199389</v>
      </c>
      <c r="L56" s="860">
        <v>646636131</v>
      </c>
      <c r="M56" s="860">
        <v>0</v>
      </c>
      <c r="N56" s="860"/>
      <c r="O56" s="860"/>
      <c r="P56" s="860"/>
      <c r="Q56" s="860"/>
      <c r="R56" s="860"/>
      <c r="S56" s="860"/>
      <c r="T56" s="860"/>
      <c r="U56" s="860"/>
      <c r="V56" s="860"/>
      <c r="W56" s="860"/>
      <c r="X56" s="860"/>
      <c r="Y56" s="860">
        <f t="shared" ref="Y56:AB65" si="30">+I56+M56+Q56+U56</f>
        <v>2065588210</v>
      </c>
      <c r="Z56" s="860">
        <f t="shared" si="30"/>
        <v>1704327463</v>
      </c>
      <c r="AA56" s="860">
        <f t="shared" si="30"/>
        <v>659199389</v>
      </c>
      <c r="AB56" s="860">
        <f t="shared" si="30"/>
        <v>646636131</v>
      </c>
      <c r="AC56" s="404"/>
    </row>
    <row r="57" spans="1:59" ht="33.75" customHeight="1" thickTop="1" thickBot="1" x14ac:dyDescent="0.3">
      <c r="A57" s="410">
        <v>2</v>
      </c>
      <c r="B57" s="410" t="s">
        <v>269</v>
      </c>
      <c r="C57" s="410" t="s">
        <v>259</v>
      </c>
      <c r="D57" s="410"/>
      <c r="E57" s="410"/>
      <c r="F57" s="410"/>
      <c r="G57" s="410"/>
      <c r="H57" s="891" t="s">
        <v>1962</v>
      </c>
      <c r="I57" s="892">
        <f>+I58+I62</f>
        <v>204770892</v>
      </c>
      <c r="J57" s="892">
        <f t="shared" ref="J57:X57" si="31">+J58+J62</f>
        <v>196666694</v>
      </c>
      <c r="K57" s="892">
        <f t="shared" si="31"/>
        <v>196666694</v>
      </c>
      <c r="L57" s="892">
        <f t="shared" si="31"/>
        <v>179414950</v>
      </c>
      <c r="M57" s="892">
        <f t="shared" si="31"/>
        <v>0</v>
      </c>
      <c r="N57" s="892">
        <f t="shared" si="31"/>
        <v>0</v>
      </c>
      <c r="O57" s="892">
        <f t="shared" si="31"/>
        <v>0</v>
      </c>
      <c r="P57" s="892">
        <f t="shared" si="31"/>
        <v>0</v>
      </c>
      <c r="Q57" s="892">
        <f t="shared" si="31"/>
        <v>0</v>
      </c>
      <c r="R57" s="892">
        <f t="shared" si="31"/>
        <v>0</v>
      </c>
      <c r="S57" s="892">
        <f t="shared" si="31"/>
        <v>0</v>
      </c>
      <c r="T57" s="892">
        <f t="shared" si="31"/>
        <v>0</v>
      </c>
      <c r="U57" s="892">
        <f t="shared" si="31"/>
        <v>0</v>
      </c>
      <c r="V57" s="892">
        <f t="shared" si="31"/>
        <v>0</v>
      </c>
      <c r="W57" s="892">
        <f t="shared" si="31"/>
        <v>0</v>
      </c>
      <c r="X57" s="892">
        <f t="shared" si="31"/>
        <v>0</v>
      </c>
      <c r="Y57" s="892">
        <f t="shared" si="30"/>
        <v>204770892</v>
      </c>
      <c r="Z57" s="892">
        <f t="shared" si="30"/>
        <v>196666694</v>
      </c>
      <c r="AA57" s="892">
        <f t="shared" si="30"/>
        <v>196666694</v>
      </c>
      <c r="AB57" s="892">
        <f t="shared" si="30"/>
        <v>179414950</v>
      </c>
      <c r="AC57" s="404"/>
    </row>
    <row r="58" spans="1:59" s="410" customFormat="1" ht="15.75" customHeight="1" thickTop="1" thickBot="1" x14ac:dyDescent="0.3">
      <c r="A58" s="409">
        <v>2</v>
      </c>
      <c r="B58" s="409" t="s">
        <v>269</v>
      </c>
      <c r="C58" s="409" t="s">
        <v>259</v>
      </c>
      <c r="D58" s="409" t="s">
        <v>255</v>
      </c>
      <c r="E58" s="409"/>
      <c r="F58" s="409"/>
      <c r="G58" s="409"/>
      <c r="H58" s="893" t="s">
        <v>1963</v>
      </c>
      <c r="I58" s="888">
        <f>+I59</f>
        <v>62132823</v>
      </c>
      <c r="J58" s="888">
        <f t="shared" ref="J58:X60" si="32">+J59</f>
        <v>62132823</v>
      </c>
      <c r="K58" s="888">
        <f t="shared" si="32"/>
        <v>62132823</v>
      </c>
      <c r="L58" s="888">
        <f t="shared" si="32"/>
        <v>62116823</v>
      </c>
      <c r="M58" s="888">
        <f t="shared" si="32"/>
        <v>0</v>
      </c>
      <c r="N58" s="888">
        <f t="shared" si="32"/>
        <v>0</v>
      </c>
      <c r="O58" s="888">
        <f t="shared" si="32"/>
        <v>0</v>
      </c>
      <c r="P58" s="888">
        <f t="shared" si="32"/>
        <v>0</v>
      </c>
      <c r="Q58" s="888">
        <f t="shared" si="32"/>
        <v>0</v>
      </c>
      <c r="R58" s="888">
        <f t="shared" si="32"/>
        <v>0</v>
      </c>
      <c r="S58" s="888">
        <f t="shared" si="32"/>
        <v>0</v>
      </c>
      <c r="T58" s="888">
        <f t="shared" si="32"/>
        <v>0</v>
      </c>
      <c r="U58" s="888">
        <f t="shared" si="32"/>
        <v>0</v>
      </c>
      <c r="V58" s="888">
        <f t="shared" si="32"/>
        <v>0</v>
      </c>
      <c r="W58" s="888">
        <f t="shared" si="32"/>
        <v>0</v>
      </c>
      <c r="X58" s="888">
        <f t="shared" si="32"/>
        <v>0</v>
      </c>
      <c r="Y58" s="888">
        <f t="shared" si="30"/>
        <v>62132823</v>
      </c>
      <c r="Z58" s="888">
        <f t="shared" si="30"/>
        <v>62132823</v>
      </c>
      <c r="AA58" s="888">
        <f t="shared" si="30"/>
        <v>62132823</v>
      </c>
      <c r="AB58" s="888">
        <f t="shared" si="30"/>
        <v>62116823</v>
      </c>
      <c r="AC58" s="404"/>
      <c r="AD58"/>
      <c r="AE58"/>
      <c r="AF58"/>
      <c r="AG58"/>
      <c r="AH58"/>
      <c r="AI58"/>
      <c r="AJ58"/>
      <c r="AK58"/>
      <c r="AL58"/>
      <c r="AM58"/>
      <c r="AN58"/>
      <c r="AO58"/>
      <c r="AP58"/>
      <c r="AQ58"/>
      <c r="AR58"/>
      <c r="AS58"/>
      <c r="AT58"/>
      <c r="AU58"/>
      <c r="AV58"/>
      <c r="AW58"/>
      <c r="AX58"/>
      <c r="AY58"/>
      <c r="AZ58"/>
      <c r="BA58"/>
      <c r="BB58"/>
      <c r="BC58"/>
      <c r="BD58"/>
      <c r="BE58"/>
      <c r="BF58"/>
      <c r="BG58"/>
    </row>
    <row r="59" spans="1:59" s="409" customFormat="1" ht="15.75" customHeight="1" thickTop="1" thickBot="1" x14ac:dyDescent="0.3">
      <c r="A59" s="409">
        <v>2</v>
      </c>
      <c r="B59" s="409" t="s">
        <v>269</v>
      </c>
      <c r="C59" s="409" t="s">
        <v>259</v>
      </c>
      <c r="D59" s="409" t="s">
        <v>255</v>
      </c>
      <c r="E59" s="409" t="s">
        <v>255</v>
      </c>
      <c r="H59" s="889" t="s">
        <v>1961</v>
      </c>
      <c r="I59" s="888">
        <f>+I60</f>
        <v>62132823</v>
      </c>
      <c r="J59" s="888">
        <f t="shared" si="32"/>
        <v>62132823</v>
      </c>
      <c r="K59" s="888">
        <f t="shared" si="32"/>
        <v>62132823</v>
      </c>
      <c r="L59" s="888">
        <f t="shared" si="32"/>
        <v>62116823</v>
      </c>
      <c r="M59" s="888">
        <f t="shared" si="32"/>
        <v>0</v>
      </c>
      <c r="N59" s="888">
        <f t="shared" si="32"/>
        <v>0</v>
      </c>
      <c r="O59" s="888">
        <f t="shared" si="32"/>
        <v>0</v>
      </c>
      <c r="P59" s="888">
        <f t="shared" si="32"/>
        <v>0</v>
      </c>
      <c r="Q59" s="888">
        <f t="shared" si="32"/>
        <v>0</v>
      </c>
      <c r="R59" s="888">
        <f t="shared" si="32"/>
        <v>0</v>
      </c>
      <c r="S59" s="888">
        <f t="shared" si="32"/>
        <v>0</v>
      </c>
      <c r="T59" s="888">
        <f t="shared" si="32"/>
        <v>0</v>
      </c>
      <c r="U59" s="888">
        <f t="shared" si="32"/>
        <v>0</v>
      </c>
      <c r="V59" s="888">
        <f t="shared" si="32"/>
        <v>0</v>
      </c>
      <c r="W59" s="888">
        <f t="shared" si="32"/>
        <v>0</v>
      </c>
      <c r="X59" s="888">
        <f t="shared" si="32"/>
        <v>0</v>
      </c>
      <c r="Y59" s="888">
        <f>+Y60</f>
        <v>62132823</v>
      </c>
      <c r="Z59" s="888">
        <f t="shared" ref="Z59:AB59" si="33">+Z60</f>
        <v>62132823</v>
      </c>
      <c r="AA59" s="888">
        <f t="shared" si="33"/>
        <v>62132823</v>
      </c>
      <c r="AB59" s="888">
        <f t="shared" si="33"/>
        <v>62116823</v>
      </c>
      <c r="AC59" s="404"/>
      <c r="AD59"/>
      <c r="AE59"/>
      <c r="AF59"/>
      <c r="AG59"/>
      <c r="AH59"/>
      <c r="AI59"/>
      <c r="AJ59"/>
      <c r="AK59"/>
      <c r="AL59"/>
      <c r="AM59"/>
      <c r="AN59"/>
      <c r="AO59"/>
      <c r="AP59"/>
      <c r="AQ59"/>
      <c r="AR59"/>
      <c r="AS59"/>
      <c r="AT59"/>
      <c r="AU59"/>
      <c r="AV59"/>
      <c r="AW59"/>
      <c r="AX59"/>
      <c r="AY59"/>
      <c r="AZ59"/>
      <c r="BA59"/>
      <c r="BB59"/>
      <c r="BC59"/>
      <c r="BD59"/>
      <c r="BE59"/>
      <c r="BF59"/>
      <c r="BG59"/>
    </row>
    <row r="60" spans="1:59" ht="15.75" customHeight="1" thickTop="1" thickBot="1" x14ac:dyDescent="0.3">
      <c r="A60" s="406">
        <v>2</v>
      </c>
      <c r="B60" s="406" t="s">
        <v>269</v>
      </c>
      <c r="C60" s="408" t="s">
        <v>259</v>
      </c>
      <c r="D60" s="406" t="s">
        <v>255</v>
      </c>
      <c r="E60" s="407" t="s">
        <v>255</v>
      </c>
      <c r="F60" s="406"/>
      <c r="G60" s="406"/>
      <c r="H60" s="890" t="s">
        <v>407</v>
      </c>
      <c r="I60" s="860">
        <f>+I61</f>
        <v>62132823</v>
      </c>
      <c r="J60" s="860">
        <f t="shared" si="32"/>
        <v>62132823</v>
      </c>
      <c r="K60" s="860">
        <f t="shared" si="32"/>
        <v>62132823</v>
      </c>
      <c r="L60" s="860">
        <f t="shared" si="32"/>
        <v>62116823</v>
      </c>
      <c r="M60" s="860">
        <f t="shared" si="32"/>
        <v>0</v>
      </c>
      <c r="N60" s="860">
        <f t="shared" si="32"/>
        <v>0</v>
      </c>
      <c r="O60" s="860">
        <f t="shared" si="32"/>
        <v>0</v>
      </c>
      <c r="P60" s="860">
        <f t="shared" si="32"/>
        <v>0</v>
      </c>
      <c r="Q60" s="860">
        <f t="shared" si="32"/>
        <v>0</v>
      </c>
      <c r="R60" s="860">
        <f t="shared" si="32"/>
        <v>0</v>
      </c>
      <c r="S60" s="860">
        <f t="shared" si="32"/>
        <v>0</v>
      </c>
      <c r="T60" s="860">
        <f t="shared" si="32"/>
        <v>0</v>
      </c>
      <c r="U60" s="860">
        <f t="shared" si="32"/>
        <v>0</v>
      </c>
      <c r="V60" s="860">
        <f t="shared" si="32"/>
        <v>0</v>
      </c>
      <c r="W60" s="860">
        <f t="shared" si="32"/>
        <v>0</v>
      </c>
      <c r="X60" s="860">
        <f t="shared" si="32"/>
        <v>0</v>
      </c>
      <c r="Y60" s="860">
        <f t="shared" si="30"/>
        <v>62132823</v>
      </c>
      <c r="Z60" s="860">
        <f t="shared" si="30"/>
        <v>62132823</v>
      </c>
      <c r="AA60" s="860">
        <f t="shared" si="30"/>
        <v>62132823</v>
      </c>
      <c r="AB60" s="860">
        <f t="shared" si="30"/>
        <v>62116823</v>
      </c>
      <c r="AC60" s="404"/>
    </row>
    <row r="61" spans="1:59" ht="15.75" customHeight="1" thickTop="1" thickBot="1" x14ac:dyDescent="0.3">
      <c r="A61" s="406">
        <v>2</v>
      </c>
      <c r="B61" s="406" t="s">
        <v>269</v>
      </c>
      <c r="C61" s="408" t="s">
        <v>259</v>
      </c>
      <c r="D61" s="406" t="s">
        <v>255</v>
      </c>
      <c r="E61" s="407" t="s">
        <v>255</v>
      </c>
      <c r="F61" s="407" t="s">
        <v>255</v>
      </c>
      <c r="G61" s="406"/>
      <c r="H61" s="890" t="s">
        <v>106</v>
      </c>
      <c r="I61" s="860">
        <v>62132823</v>
      </c>
      <c r="J61" s="860">
        <v>62132823</v>
      </c>
      <c r="K61" s="860">
        <v>62132823</v>
      </c>
      <c r="L61" s="860">
        <v>62116823</v>
      </c>
      <c r="M61" s="860"/>
      <c r="N61" s="860"/>
      <c r="O61" s="860"/>
      <c r="P61" s="860"/>
      <c r="Q61" s="860"/>
      <c r="R61" s="860"/>
      <c r="S61" s="860"/>
      <c r="T61" s="860"/>
      <c r="U61" s="860"/>
      <c r="V61" s="860"/>
      <c r="W61" s="860"/>
      <c r="X61" s="860"/>
      <c r="Y61" s="860">
        <f t="shared" si="30"/>
        <v>62132823</v>
      </c>
      <c r="Z61" s="860">
        <f t="shared" si="30"/>
        <v>62132823</v>
      </c>
      <c r="AA61" s="860">
        <f t="shared" si="30"/>
        <v>62132823</v>
      </c>
      <c r="AB61" s="860">
        <f t="shared" si="30"/>
        <v>62116823</v>
      </c>
      <c r="AC61" s="404"/>
    </row>
    <row r="62" spans="1:59" ht="15.75" customHeight="1" thickTop="1" thickBot="1" x14ac:dyDescent="0.3">
      <c r="A62" s="894">
        <v>2</v>
      </c>
      <c r="B62" s="894" t="s">
        <v>269</v>
      </c>
      <c r="C62" s="894" t="s">
        <v>259</v>
      </c>
      <c r="D62" s="894" t="s">
        <v>259</v>
      </c>
      <c r="E62" s="894"/>
      <c r="F62" s="894"/>
      <c r="G62" s="889"/>
      <c r="H62" s="893" t="s">
        <v>1964</v>
      </c>
      <c r="I62" s="895">
        <f>+I63</f>
        <v>142638069</v>
      </c>
      <c r="J62" s="895">
        <f t="shared" ref="J62:X64" si="34">+J63</f>
        <v>134533871</v>
      </c>
      <c r="K62" s="895">
        <f t="shared" si="34"/>
        <v>134533871</v>
      </c>
      <c r="L62" s="895">
        <f t="shared" si="34"/>
        <v>117298127</v>
      </c>
      <c r="M62" s="895">
        <f t="shared" si="34"/>
        <v>0</v>
      </c>
      <c r="N62" s="895">
        <f t="shared" si="34"/>
        <v>0</v>
      </c>
      <c r="O62" s="895">
        <f t="shared" si="34"/>
        <v>0</v>
      </c>
      <c r="P62" s="895">
        <f t="shared" si="34"/>
        <v>0</v>
      </c>
      <c r="Q62" s="895">
        <f t="shared" si="34"/>
        <v>0</v>
      </c>
      <c r="R62" s="895">
        <f t="shared" si="34"/>
        <v>0</v>
      </c>
      <c r="S62" s="895">
        <f t="shared" si="34"/>
        <v>0</v>
      </c>
      <c r="T62" s="895">
        <f t="shared" si="34"/>
        <v>0</v>
      </c>
      <c r="U62" s="895">
        <f t="shared" si="34"/>
        <v>0</v>
      </c>
      <c r="V62" s="895">
        <f t="shared" si="34"/>
        <v>0</v>
      </c>
      <c r="W62" s="895">
        <f t="shared" si="34"/>
        <v>0</v>
      </c>
      <c r="X62" s="895">
        <f t="shared" si="34"/>
        <v>0</v>
      </c>
      <c r="Y62" s="895">
        <f t="shared" si="30"/>
        <v>142638069</v>
      </c>
      <c r="Z62" s="895">
        <f t="shared" si="30"/>
        <v>134533871</v>
      </c>
      <c r="AA62" s="895">
        <f t="shared" si="30"/>
        <v>134533871</v>
      </c>
      <c r="AB62" s="895">
        <f t="shared" si="30"/>
        <v>117298127</v>
      </c>
      <c r="AC62" s="404"/>
    </row>
    <row r="63" spans="1:59" s="889" customFormat="1" ht="15.75" customHeight="1" thickTop="1" thickBot="1" x14ac:dyDescent="0.3">
      <c r="A63" s="894">
        <v>2</v>
      </c>
      <c r="B63" s="894" t="s">
        <v>269</v>
      </c>
      <c r="C63" s="894" t="s">
        <v>259</v>
      </c>
      <c r="D63" s="894" t="s">
        <v>259</v>
      </c>
      <c r="E63" s="409">
        <v>1</v>
      </c>
      <c r="F63" s="409"/>
      <c r="G63" s="409"/>
      <c r="H63" s="889" t="s">
        <v>1961</v>
      </c>
      <c r="I63" s="888">
        <f>+I64</f>
        <v>142638069</v>
      </c>
      <c r="J63" s="888">
        <f t="shared" si="34"/>
        <v>134533871</v>
      </c>
      <c r="K63" s="888">
        <f t="shared" si="34"/>
        <v>134533871</v>
      </c>
      <c r="L63" s="888">
        <f t="shared" si="34"/>
        <v>117298127</v>
      </c>
      <c r="M63" s="888">
        <f t="shared" si="34"/>
        <v>0</v>
      </c>
      <c r="N63" s="888">
        <f t="shared" si="34"/>
        <v>0</v>
      </c>
      <c r="O63" s="888">
        <f t="shared" si="34"/>
        <v>0</v>
      </c>
      <c r="P63" s="888">
        <f t="shared" si="34"/>
        <v>0</v>
      </c>
      <c r="Q63" s="888">
        <f t="shared" si="34"/>
        <v>0</v>
      </c>
      <c r="R63" s="888">
        <f t="shared" si="34"/>
        <v>0</v>
      </c>
      <c r="S63" s="888">
        <f t="shared" si="34"/>
        <v>0</v>
      </c>
      <c r="T63" s="888">
        <f t="shared" si="34"/>
        <v>0</v>
      </c>
      <c r="U63" s="888">
        <f t="shared" si="34"/>
        <v>0</v>
      </c>
      <c r="V63" s="888">
        <f t="shared" si="34"/>
        <v>0</v>
      </c>
      <c r="W63" s="888">
        <f t="shared" si="34"/>
        <v>0</v>
      </c>
      <c r="X63" s="888">
        <f t="shared" si="34"/>
        <v>0</v>
      </c>
      <c r="Y63" s="888">
        <f>+Y64</f>
        <v>142638069</v>
      </c>
      <c r="Z63" s="888">
        <f t="shared" ref="Z63:AB63" si="35">+Z64</f>
        <v>134533871</v>
      </c>
      <c r="AA63" s="888">
        <f t="shared" si="35"/>
        <v>134533871</v>
      </c>
      <c r="AB63" s="888">
        <f t="shared" si="35"/>
        <v>117298127</v>
      </c>
      <c r="AC63" s="404"/>
      <c r="AD63"/>
      <c r="AE63"/>
      <c r="AF63"/>
      <c r="AG63"/>
      <c r="AH63"/>
      <c r="AI63"/>
      <c r="AJ63"/>
      <c r="AK63"/>
      <c r="AL63"/>
      <c r="AM63"/>
      <c r="AN63"/>
      <c r="AO63"/>
      <c r="AP63"/>
      <c r="AQ63"/>
      <c r="AR63"/>
      <c r="AS63"/>
      <c r="AT63"/>
      <c r="AU63"/>
      <c r="AV63"/>
      <c r="AW63"/>
      <c r="AX63"/>
      <c r="AY63"/>
      <c r="AZ63"/>
      <c r="BA63"/>
      <c r="BB63"/>
      <c r="BC63"/>
      <c r="BD63"/>
      <c r="BE63"/>
      <c r="BF63"/>
      <c r="BG63"/>
    </row>
    <row r="64" spans="1:59" ht="15.75" customHeight="1" thickTop="1" thickBot="1" x14ac:dyDescent="0.3">
      <c r="A64" s="406">
        <v>2</v>
      </c>
      <c r="B64" s="406" t="s">
        <v>269</v>
      </c>
      <c r="C64" s="408" t="s">
        <v>259</v>
      </c>
      <c r="D64" s="408" t="s">
        <v>259</v>
      </c>
      <c r="E64" s="407" t="s">
        <v>255</v>
      </c>
      <c r="F64" s="407" t="s">
        <v>255</v>
      </c>
      <c r="G64" s="406"/>
      <c r="H64" s="890" t="s">
        <v>407</v>
      </c>
      <c r="I64" s="860">
        <f>+I65</f>
        <v>142638069</v>
      </c>
      <c r="J64" s="860">
        <f t="shared" si="34"/>
        <v>134533871</v>
      </c>
      <c r="K64" s="860">
        <f t="shared" si="34"/>
        <v>134533871</v>
      </c>
      <c r="L64" s="860">
        <f t="shared" si="34"/>
        <v>117298127</v>
      </c>
      <c r="M64" s="860">
        <f t="shared" si="34"/>
        <v>0</v>
      </c>
      <c r="N64" s="860">
        <f t="shared" si="34"/>
        <v>0</v>
      </c>
      <c r="O64" s="860">
        <f t="shared" si="34"/>
        <v>0</v>
      </c>
      <c r="P64" s="860">
        <f t="shared" si="34"/>
        <v>0</v>
      </c>
      <c r="Q64" s="860">
        <f t="shared" si="34"/>
        <v>0</v>
      </c>
      <c r="R64" s="860">
        <f t="shared" si="34"/>
        <v>0</v>
      </c>
      <c r="S64" s="860">
        <f t="shared" si="34"/>
        <v>0</v>
      </c>
      <c r="T64" s="860">
        <f t="shared" si="34"/>
        <v>0</v>
      </c>
      <c r="U64" s="860">
        <f t="shared" si="34"/>
        <v>0</v>
      </c>
      <c r="V64" s="860">
        <f t="shared" si="34"/>
        <v>0</v>
      </c>
      <c r="W64" s="860">
        <f t="shared" si="34"/>
        <v>0</v>
      </c>
      <c r="X64" s="860">
        <f t="shared" si="34"/>
        <v>0</v>
      </c>
      <c r="Y64" s="860">
        <f t="shared" si="30"/>
        <v>142638069</v>
      </c>
      <c r="Z64" s="860">
        <f t="shared" si="30"/>
        <v>134533871</v>
      </c>
      <c r="AA64" s="860">
        <f t="shared" si="30"/>
        <v>134533871</v>
      </c>
      <c r="AB64" s="860">
        <f t="shared" si="30"/>
        <v>117298127</v>
      </c>
      <c r="AC64" s="404"/>
    </row>
    <row r="65" spans="1:29" ht="15.75" customHeight="1" thickTop="1" thickBot="1" x14ac:dyDescent="0.3">
      <c r="A65" s="406">
        <v>2</v>
      </c>
      <c r="B65" s="406" t="s">
        <v>269</v>
      </c>
      <c r="C65" s="408" t="s">
        <v>259</v>
      </c>
      <c r="D65" s="408" t="s">
        <v>259</v>
      </c>
      <c r="E65" s="407" t="s">
        <v>255</v>
      </c>
      <c r="F65" s="407" t="s">
        <v>255</v>
      </c>
      <c r="G65" s="407" t="s">
        <v>255</v>
      </c>
      <c r="H65" s="890" t="s">
        <v>106</v>
      </c>
      <c r="I65" s="860">
        <v>142638069</v>
      </c>
      <c r="J65" s="860">
        <v>134533871</v>
      </c>
      <c r="K65" s="860">
        <v>134533871</v>
      </c>
      <c r="L65" s="860">
        <v>117298127</v>
      </c>
      <c r="M65" s="860"/>
      <c r="N65" s="860"/>
      <c r="O65" s="860"/>
      <c r="P65" s="860"/>
      <c r="Q65" s="860"/>
      <c r="R65" s="860"/>
      <c r="S65" s="860"/>
      <c r="T65" s="860"/>
      <c r="U65" s="860"/>
      <c r="V65" s="860"/>
      <c r="W65" s="860"/>
      <c r="X65" s="860"/>
      <c r="Y65" s="860">
        <f t="shared" si="30"/>
        <v>142638069</v>
      </c>
      <c r="Z65" s="860">
        <f t="shared" si="30"/>
        <v>134533871</v>
      </c>
      <c r="AA65" s="860">
        <f t="shared" si="30"/>
        <v>134533871</v>
      </c>
      <c r="AB65" s="860">
        <f t="shared" si="30"/>
        <v>117298127</v>
      </c>
      <c r="AC65" s="404"/>
    </row>
    <row r="66" spans="1:29" ht="16.5" thickTop="1" thickBot="1" x14ac:dyDescent="0.3">
      <c r="A66" s="896">
        <v>2</v>
      </c>
      <c r="B66" s="896" t="s">
        <v>269</v>
      </c>
      <c r="C66" s="897" t="s">
        <v>269</v>
      </c>
      <c r="D66" s="898"/>
      <c r="E66" s="899"/>
      <c r="F66" s="899"/>
      <c r="G66" s="899"/>
      <c r="H66" s="900" t="s">
        <v>1965</v>
      </c>
      <c r="I66" s="901">
        <f>+I67+I71</f>
        <v>271209366</v>
      </c>
      <c r="J66" s="901">
        <f t="shared" ref="J66:L66" si="36">+J67+J71</f>
        <v>249479290</v>
      </c>
      <c r="K66" s="901">
        <f t="shared" si="36"/>
        <v>249479290</v>
      </c>
      <c r="L66" s="901">
        <f t="shared" si="36"/>
        <v>239460543</v>
      </c>
      <c r="M66" s="901"/>
      <c r="N66" s="901"/>
      <c r="O66" s="901"/>
      <c r="P66" s="901"/>
      <c r="Q66" s="901"/>
      <c r="R66" s="901"/>
      <c r="S66" s="901"/>
      <c r="T66" s="901"/>
      <c r="U66" s="901"/>
      <c r="V66" s="901"/>
      <c r="W66" s="901"/>
      <c r="X66" s="901"/>
      <c r="Y66" s="901">
        <f t="shared" ref="Y66:AB66" si="37">+Y67+Y71</f>
        <v>271209366</v>
      </c>
      <c r="Z66" s="901">
        <f t="shared" si="37"/>
        <v>249479290</v>
      </c>
      <c r="AA66" s="901">
        <f t="shared" si="37"/>
        <v>249479290</v>
      </c>
      <c r="AB66" s="901">
        <f t="shared" si="37"/>
        <v>239460543</v>
      </c>
      <c r="AC66" s="404"/>
    </row>
    <row r="67" spans="1:29" ht="16.5" thickTop="1" thickBot="1" x14ac:dyDescent="0.3">
      <c r="A67" s="894">
        <v>2</v>
      </c>
      <c r="B67" s="894" t="s">
        <v>269</v>
      </c>
      <c r="C67" s="894" t="s">
        <v>269</v>
      </c>
      <c r="D67" s="894" t="s">
        <v>255</v>
      </c>
      <c r="E67" s="894"/>
      <c r="F67" s="894"/>
      <c r="G67" s="889"/>
      <c r="H67" s="887" t="s">
        <v>2499</v>
      </c>
      <c r="I67" s="860">
        <f>+I68</f>
        <v>190387366</v>
      </c>
      <c r="J67" s="860">
        <f t="shared" ref="J67:L69" si="38">+J68</f>
        <v>188452824</v>
      </c>
      <c r="K67" s="860">
        <f t="shared" si="38"/>
        <v>188452824</v>
      </c>
      <c r="L67" s="860">
        <f t="shared" si="38"/>
        <v>181556543</v>
      </c>
      <c r="M67" s="860"/>
      <c r="N67" s="860"/>
      <c r="O67" s="860"/>
      <c r="P67" s="860"/>
      <c r="Q67" s="860"/>
      <c r="R67" s="860"/>
      <c r="S67" s="860"/>
      <c r="T67" s="860"/>
      <c r="U67" s="860"/>
      <c r="V67" s="860"/>
      <c r="W67" s="860"/>
      <c r="X67" s="860"/>
      <c r="Y67" s="860">
        <f t="shared" ref="Y67:AB67" si="39">+I67+M67+Q67+U67</f>
        <v>190387366</v>
      </c>
      <c r="Z67" s="860">
        <f t="shared" si="39"/>
        <v>188452824</v>
      </c>
      <c r="AA67" s="860">
        <f t="shared" si="39"/>
        <v>188452824</v>
      </c>
      <c r="AB67" s="860">
        <f t="shared" si="39"/>
        <v>181556543</v>
      </c>
      <c r="AC67" s="404"/>
    </row>
    <row r="68" spans="1:29" ht="16.5" thickTop="1" thickBot="1" x14ac:dyDescent="0.3">
      <c r="A68" s="894">
        <v>2</v>
      </c>
      <c r="B68" s="894" t="s">
        <v>269</v>
      </c>
      <c r="C68" s="894" t="s">
        <v>269</v>
      </c>
      <c r="D68" s="894" t="s">
        <v>1966</v>
      </c>
      <c r="E68" s="409">
        <v>1</v>
      </c>
      <c r="F68" s="409"/>
      <c r="G68" s="409"/>
      <c r="H68" s="902" t="s">
        <v>1961</v>
      </c>
      <c r="I68" s="903">
        <f>+I69</f>
        <v>190387366</v>
      </c>
      <c r="J68" s="903">
        <f t="shared" si="38"/>
        <v>188452824</v>
      </c>
      <c r="K68" s="903">
        <f t="shared" si="38"/>
        <v>188452824</v>
      </c>
      <c r="L68" s="903">
        <f t="shared" si="38"/>
        <v>181556543</v>
      </c>
      <c r="M68" s="903"/>
      <c r="N68" s="903"/>
      <c r="O68" s="903"/>
      <c r="P68" s="903"/>
      <c r="Q68" s="903"/>
      <c r="R68" s="903"/>
      <c r="S68" s="903"/>
      <c r="T68" s="903"/>
      <c r="U68" s="903"/>
      <c r="V68" s="903"/>
      <c r="W68" s="903"/>
      <c r="X68" s="903"/>
      <c r="Y68" s="903">
        <f>+Y69</f>
        <v>190387366</v>
      </c>
      <c r="Z68" s="903">
        <f t="shared" ref="Z68:AB69" si="40">+Z69</f>
        <v>188452824</v>
      </c>
      <c r="AA68" s="903">
        <f t="shared" si="40"/>
        <v>188452824</v>
      </c>
      <c r="AB68" s="903">
        <f t="shared" si="40"/>
        <v>181556543</v>
      </c>
      <c r="AC68" s="404"/>
    </row>
    <row r="69" spans="1:29" ht="16.5" thickTop="1" thickBot="1" x14ac:dyDescent="0.3">
      <c r="A69" s="406">
        <v>2</v>
      </c>
      <c r="B69" s="406" t="s">
        <v>269</v>
      </c>
      <c r="C69" s="894" t="s">
        <v>269</v>
      </c>
      <c r="D69" s="408" t="s">
        <v>255</v>
      </c>
      <c r="E69" s="407" t="s">
        <v>255</v>
      </c>
      <c r="F69" s="407" t="s">
        <v>255</v>
      </c>
      <c r="G69" s="406"/>
      <c r="H69" s="890" t="s">
        <v>407</v>
      </c>
      <c r="I69" s="860">
        <f>+I70</f>
        <v>190387366</v>
      </c>
      <c r="J69" s="860">
        <f t="shared" si="38"/>
        <v>188452824</v>
      </c>
      <c r="K69" s="860">
        <f t="shared" si="38"/>
        <v>188452824</v>
      </c>
      <c r="L69" s="860">
        <f t="shared" si="38"/>
        <v>181556543</v>
      </c>
      <c r="M69" s="860"/>
      <c r="N69" s="860"/>
      <c r="O69" s="860"/>
      <c r="P69" s="860"/>
      <c r="Q69" s="860"/>
      <c r="R69" s="860"/>
      <c r="S69" s="860"/>
      <c r="T69" s="860"/>
      <c r="U69" s="860"/>
      <c r="V69" s="860"/>
      <c r="W69" s="860"/>
      <c r="X69" s="860"/>
      <c r="Y69" s="860">
        <f>+Y70</f>
        <v>190387366</v>
      </c>
      <c r="Z69" s="860">
        <f t="shared" si="40"/>
        <v>188452824</v>
      </c>
      <c r="AA69" s="860">
        <f t="shared" si="40"/>
        <v>188452824</v>
      </c>
      <c r="AB69" s="860">
        <f t="shared" si="40"/>
        <v>181556543</v>
      </c>
      <c r="AC69" s="404"/>
    </row>
    <row r="70" spans="1:29" ht="16.5" thickTop="1" thickBot="1" x14ac:dyDescent="0.3">
      <c r="A70" s="406">
        <v>2</v>
      </c>
      <c r="B70" s="406" t="s">
        <v>269</v>
      </c>
      <c r="C70" s="894" t="s">
        <v>269</v>
      </c>
      <c r="D70" s="408" t="s">
        <v>255</v>
      </c>
      <c r="E70" s="407" t="s">
        <v>255</v>
      </c>
      <c r="F70" s="407" t="s">
        <v>255</v>
      </c>
      <c r="G70" s="407" t="s">
        <v>255</v>
      </c>
      <c r="H70" s="890" t="s">
        <v>106</v>
      </c>
      <c r="I70" s="860">
        <f>+'[5]informe Gastos'!$I$56</f>
        <v>190387366</v>
      </c>
      <c r="J70" s="860">
        <v>188452824</v>
      </c>
      <c r="K70" s="860">
        <v>188452824</v>
      </c>
      <c r="L70" s="860">
        <v>181556543</v>
      </c>
      <c r="M70" s="860"/>
      <c r="N70" s="860"/>
      <c r="O70" s="860"/>
      <c r="P70" s="860"/>
      <c r="Q70" s="860"/>
      <c r="R70" s="860"/>
      <c r="S70" s="860"/>
      <c r="T70" s="860"/>
      <c r="U70" s="860"/>
      <c r="V70" s="860"/>
      <c r="W70" s="860"/>
      <c r="X70" s="860"/>
      <c r="Y70" s="860">
        <f t="shared" ref="Y70:AB70" si="41">+I70+M70+Q70+U70</f>
        <v>190387366</v>
      </c>
      <c r="Z70" s="860">
        <f t="shared" si="41"/>
        <v>188452824</v>
      </c>
      <c r="AA70" s="860">
        <f t="shared" si="41"/>
        <v>188452824</v>
      </c>
      <c r="AB70" s="860">
        <f t="shared" si="41"/>
        <v>181556543</v>
      </c>
      <c r="AC70" s="404"/>
    </row>
    <row r="71" spans="1:29" ht="16.5" thickTop="1" thickBot="1" x14ac:dyDescent="0.3">
      <c r="A71" s="894">
        <v>2</v>
      </c>
      <c r="B71" s="894" t="s">
        <v>269</v>
      </c>
      <c r="C71" s="894" t="s">
        <v>269</v>
      </c>
      <c r="D71" s="894" t="s">
        <v>259</v>
      </c>
      <c r="E71" s="894"/>
      <c r="F71" s="894"/>
      <c r="G71" s="902"/>
      <c r="H71" s="904" t="s">
        <v>2500</v>
      </c>
      <c r="I71" s="901">
        <f>+I72</f>
        <v>80822000</v>
      </c>
      <c r="J71" s="901">
        <f t="shared" ref="J71:L73" si="42">+J72</f>
        <v>61026466</v>
      </c>
      <c r="K71" s="901">
        <f t="shared" si="42"/>
        <v>61026466</v>
      </c>
      <c r="L71" s="901">
        <f t="shared" si="42"/>
        <v>57904000</v>
      </c>
      <c r="M71" s="901"/>
      <c r="N71" s="901"/>
      <c r="O71" s="901"/>
      <c r="P71" s="901"/>
      <c r="Q71" s="901"/>
      <c r="R71" s="901"/>
      <c r="S71" s="901"/>
      <c r="T71" s="901"/>
      <c r="U71" s="901"/>
      <c r="V71" s="901"/>
      <c r="W71" s="901"/>
      <c r="X71" s="901"/>
      <c r="Y71" s="901">
        <f>+Y72</f>
        <v>80822000</v>
      </c>
      <c r="Z71" s="901">
        <f t="shared" ref="Z71:AB73" si="43">+Z72</f>
        <v>61026466</v>
      </c>
      <c r="AA71" s="901">
        <f t="shared" si="43"/>
        <v>61026466</v>
      </c>
      <c r="AB71" s="901">
        <f t="shared" si="43"/>
        <v>57904000</v>
      </c>
      <c r="AC71" s="404"/>
    </row>
    <row r="72" spans="1:29" ht="16.5" thickTop="1" thickBot="1" x14ac:dyDescent="0.3">
      <c r="A72" s="894">
        <v>2</v>
      </c>
      <c r="B72" s="894" t="s">
        <v>269</v>
      </c>
      <c r="C72" s="894" t="s">
        <v>269</v>
      </c>
      <c r="D72" s="894" t="s">
        <v>259</v>
      </c>
      <c r="E72" s="409">
        <v>1</v>
      </c>
      <c r="F72" s="409"/>
      <c r="G72" s="409"/>
      <c r="H72" s="889" t="s">
        <v>1961</v>
      </c>
      <c r="I72" s="860">
        <f>+I73</f>
        <v>80822000</v>
      </c>
      <c r="J72" s="860">
        <f t="shared" si="42"/>
        <v>61026466</v>
      </c>
      <c r="K72" s="860">
        <f t="shared" si="42"/>
        <v>61026466</v>
      </c>
      <c r="L72" s="860">
        <f t="shared" si="42"/>
        <v>57904000</v>
      </c>
      <c r="M72" s="860"/>
      <c r="N72" s="860"/>
      <c r="O72" s="860"/>
      <c r="P72" s="860"/>
      <c r="Q72" s="860"/>
      <c r="R72" s="860"/>
      <c r="S72" s="860"/>
      <c r="T72" s="860"/>
      <c r="U72" s="860"/>
      <c r="V72" s="860"/>
      <c r="W72" s="860"/>
      <c r="X72" s="860"/>
      <c r="Y72" s="860">
        <f>+Y73</f>
        <v>80822000</v>
      </c>
      <c r="Z72" s="860">
        <f t="shared" si="43"/>
        <v>61026466</v>
      </c>
      <c r="AA72" s="860">
        <f t="shared" si="43"/>
        <v>61026466</v>
      </c>
      <c r="AB72" s="860">
        <f t="shared" si="43"/>
        <v>57904000</v>
      </c>
      <c r="AC72" s="404"/>
    </row>
    <row r="73" spans="1:29" ht="16.5" thickTop="1" thickBot="1" x14ac:dyDescent="0.3">
      <c r="A73" s="406">
        <v>2</v>
      </c>
      <c r="B73" s="406" t="s">
        <v>269</v>
      </c>
      <c r="C73" s="894" t="s">
        <v>269</v>
      </c>
      <c r="D73" s="408" t="s">
        <v>259</v>
      </c>
      <c r="E73" s="407" t="s">
        <v>255</v>
      </c>
      <c r="F73" s="407" t="s">
        <v>255</v>
      </c>
      <c r="G73" s="406"/>
      <c r="H73" s="890" t="s">
        <v>407</v>
      </c>
      <c r="I73" s="860">
        <f>+I74</f>
        <v>80822000</v>
      </c>
      <c r="J73" s="860">
        <f t="shared" si="42"/>
        <v>61026466</v>
      </c>
      <c r="K73" s="860">
        <f t="shared" si="42"/>
        <v>61026466</v>
      </c>
      <c r="L73" s="860">
        <f t="shared" si="42"/>
        <v>57904000</v>
      </c>
      <c r="M73" s="860"/>
      <c r="N73" s="860"/>
      <c r="O73" s="860"/>
      <c r="P73" s="860"/>
      <c r="Q73" s="860"/>
      <c r="R73" s="860"/>
      <c r="S73" s="860"/>
      <c r="T73" s="860"/>
      <c r="U73" s="860"/>
      <c r="V73" s="860"/>
      <c r="W73" s="860"/>
      <c r="X73" s="860"/>
      <c r="Y73" s="860">
        <f>+Y74</f>
        <v>80822000</v>
      </c>
      <c r="Z73" s="860">
        <f t="shared" si="43"/>
        <v>61026466</v>
      </c>
      <c r="AA73" s="860">
        <f t="shared" si="43"/>
        <v>61026466</v>
      </c>
      <c r="AB73" s="860">
        <f t="shared" si="43"/>
        <v>57904000</v>
      </c>
      <c r="AC73" s="404"/>
    </row>
    <row r="74" spans="1:29" ht="16.5" thickTop="1" thickBot="1" x14ac:dyDescent="0.3">
      <c r="A74" s="406">
        <v>2</v>
      </c>
      <c r="B74" s="406" t="s">
        <v>269</v>
      </c>
      <c r="C74" s="894" t="s">
        <v>269</v>
      </c>
      <c r="D74" s="408" t="s">
        <v>259</v>
      </c>
      <c r="E74" s="407" t="s">
        <v>255</v>
      </c>
      <c r="F74" s="407" t="s">
        <v>255</v>
      </c>
      <c r="G74" s="407" t="s">
        <v>255</v>
      </c>
      <c r="H74" s="890" t="s">
        <v>106</v>
      </c>
      <c r="I74" s="860">
        <f>+'[5]informe Gastos'!$I$57</f>
        <v>80822000</v>
      </c>
      <c r="J74" s="860">
        <v>61026466</v>
      </c>
      <c r="K74" s="860">
        <v>61026466</v>
      </c>
      <c r="L74" s="860">
        <v>57904000</v>
      </c>
      <c r="M74" s="860"/>
      <c r="N74" s="860"/>
      <c r="O74" s="860"/>
      <c r="P74" s="860"/>
      <c r="Q74" s="860"/>
      <c r="R74" s="860"/>
      <c r="S74" s="860"/>
      <c r="T74" s="860"/>
      <c r="U74" s="860"/>
      <c r="V74" s="860"/>
      <c r="W74" s="860"/>
      <c r="X74" s="860"/>
      <c r="Y74" s="860">
        <f t="shared" ref="Y74:AB74" si="44">+I74+M74+Q74+U74</f>
        <v>80822000</v>
      </c>
      <c r="Z74" s="860">
        <f t="shared" si="44"/>
        <v>61026466</v>
      </c>
      <c r="AA74" s="860">
        <f t="shared" si="44"/>
        <v>61026466</v>
      </c>
      <c r="AB74" s="860">
        <f t="shared" si="44"/>
        <v>57904000</v>
      </c>
      <c r="AC74" s="404"/>
    </row>
    <row r="75" spans="1:29" ht="16.5" thickTop="1" thickBot="1" x14ac:dyDescent="0.3">
      <c r="A75" s="410">
        <v>2</v>
      </c>
      <c r="B75" s="410" t="s">
        <v>269</v>
      </c>
      <c r="C75" s="894" t="s">
        <v>272</v>
      </c>
      <c r="D75" s="898"/>
      <c r="E75" s="899"/>
      <c r="F75" s="899"/>
      <c r="G75" s="899"/>
      <c r="H75" s="905" t="s">
        <v>1967</v>
      </c>
      <c r="I75" s="901">
        <f>+I76+I80+I84</f>
        <v>4192472478</v>
      </c>
      <c r="J75" s="901">
        <f t="shared" ref="J75:L75" si="45">+J76+J80+J84</f>
        <v>4101351467</v>
      </c>
      <c r="K75" s="901">
        <f t="shared" si="45"/>
        <v>4002659994</v>
      </c>
      <c r="L75" s="901">
        <f t="shared" si="45"/>
        <v>3732289816</v>
      </c>
      <c r="M75" s="903"/>
      <c r="N75" s="903"/>
      <c r="O75" s="903"/>
      <c r="P75" s="901"/>
      <c r="Q75" s="901"/>
      <c r="R75" s="901"/>
      <c r="S75" s="901"/>
      <c r="T75" s="901"/>
      <c r="U75" s="901"/>
      <c r="V75" s="901"/>
      <c r="W75" s="901"/>
      <c r="X75" s="901"/>
      <c r="Y75" s="901">
        <f t="shared" ref="Y75:AB75" si="46">+Y76+Y80+Y84</f>
        <v>4192472478</v>
      </c>
      <c r="Z75" s="901">
        <f t="shared" si="46"/>
        <v>4101351467</v>
      </c>
      <c r="AA75" s="901">
        <f t="shared" si="46"/>
        <v>4002659994</v>
      </c>
      <c r="AB75" s="901">
        <f t="shared" si="46"/>
        <v>3732289816</v>
      </c>
      <c r="AC75" s="404"/>
    </row>
    <row r="76" spans="1:29" ht="16.5" thickTop="1" thickBot="1" x14ac:dyDescent="0.3">
      <c r="A76" s="894">
        <v>2</v>
      </c>
      <c r="B76" s="894" t="s">
        <v>269</v>
      </c>
      <c r="C76" s="894" t="s">
        <v>272</v>
      </c>
      <c r="D76" s="894" t="s">
        <v>255</v>
      </c>
      <c r="E76" s="894"/>
      <c r="F76" s="894"/>
      <c r="G76" s="889"/>
      <c r="H76" s="887" t="s">
        <v>2501</v>
      </c>
      <c r="I76" s="860">
        <f>+I77</f>
        <v>3358388360</v>
      </c>
      <c r="J76" s="860">
        <f t="shared" ref="J76:L78" si="47">+J77</f>
        <v>3278171949</v>
      </c>
      <c r="K76" s="860">
        <f t="shared" si="47"/>
        <v>3240628092</v>
      </c>
      <c r="L76" s="860">
        <f t="shared" si="47"/>
        <v>3017260829</v>
      </c>
      <c r="M76" s="860"/>
      <c r="N76" s="860"/>
      <c r="O76" s="860"/>
      <c r="P76" s="860"/>
      <c r="Q76" s="860"/>
      <c r="R76" s="860"/>
      <c r="S76" s="860"/>
      <c r="T76" s="860"/>
      <c r="U76" s="860"/>
      <c r="V76" s="860"/>
      <c r="W76" s="860"/>
      <c r="X76" s="860"/>
      <c r="Y76" s="874">
        <f>+Y77</f>
        <v>3358388360</v>
      </c>
      <c r="Z76" s="874">
        <f t="shared" ref="Z76:AB78" si="48">+Z77</f>
        <v>3278171949</v>
      </c>
      <c r="AA76" s="874">
        <f t="shared" si="48"/>
        <v>3240628092</v>
      </c>
      <c r="AB76" s="874">
        <f t="shared" si="48"/>
        <v>3017260829</v>
      </c>
      <c r="AC76" s="404"/>
    </row>
    <row r="77" spans="1:29" ht="16.5" thickTop="1" thickBot="1" x14ac:dyDescent="0.3">
      <c r="A77" s="894">
        <v>2</v>
      </c>
      <c r="B77" s="894" t="s">
        <v>269</v>
      </c>
      <c r="C77" s="894" t="s">
        <v>272</v>
      </c>
      <c r="D77" s="894" t="s">
        <v>255</v>
      </c>
      <c r="E77" s="409">
        <v>1</v>
      </c>
      <c r="F77" s="409"/>
      <c r="G77" s="409"/>
      <c r="H77" s="889" t="s">
        <v>1961</v>
      </c>
      <c r="I77" s="860">
        <f>+I78</f>
        <v>3358388360</v>
      </c>
      <c r="J77" s="860">
        <f t="shared" si="47"/>
        <v>3278171949</v>
      </c>
      <c r="K77" s="860">
        <f t="shared" si="47"/>
        <v>3240628092</v>
      </c>
      <c r="L77" s="860">
        <f t="shared" si="47"/>
        <v>3017260829</v>
      </c>
      <c r="M77" s="860"/>
      <c r="N77" s="860"/>
      <c r="O77" s="860"/>
      <c r="P77" s="860"/>
      <c r="Q77" s="860"/>
      <c r="R77" s="860"/>
      <c r="S77" s="860"/>
      <c r="T77" s="860"/>
      <c r="U77" s="860"/>
      <c r="V77" s="860"/>
      <c r="W77" s="860"/>
      <c r="X77" s="860"/>
      <c r="Y77" s="860">
        <f>+Y78</f>
        <v>3358388360</v>
      </c>
      <c r="Z77" s="860">
        <f t="shared" si="48"/>
        <v>3278171949</v>
      </c>
      <c r="AA77" s="860">
        <f t="shared" si="48"/>
        <v>3240628092</v>
      </c>
      <c r="AB77" s="860">
        <f t="shared" si="48"/>
        <v>3017260829</v>
      </c>
      <c r="AC77" s="404"/>
    </row>
    <row r="78" spans="1:29" ht="16.5" thickTop="1" thickBot="1" x14ac:dyDescent="0.3">
      <c r="A78" s="406">
        <v>2</v>
      </c>
      <c r="B78" s="406" t="s">
        <v>269</v>
      </c>
      <c r="C78" s="894" t="s">
        <v>272</v>
      </c>
      <c r="D78" s="408" t="s">
        <v>255</v>
      </c>
      <c r="E78" s="407" t="s">
        <v>255</v>
      </c>
      <c r="F78" s="407" t="s">
        <v>255</v>
      </c>
      <c r="G78" s="406"/>
      <c r="H78" s="890" t="s">
        <v>407</v>
      </c>
      <c r="I78" s="860">
        <f>+I79</f>
        <v>3358388360</v>
      </c>
      <c r="J78" s="860">
        <f t="shared" si="47"/>
        <v>3278171949</v>
      </c>
      <c r="K78" s="860">
        <f t="shared" si="47"/>
        <v>3240628092</v>
      </c>
      <c r="L78" s="860">
        <f t="shared" si="47"/>
        <v>3017260829</v>
      </c>
      <c r="M78" s="860"/>
      <c r="N78" s="860"/>
      <c r="O78" s="860"/>
      <c r="P78" s="860"/>
      <c r="Q78" s="860"/>
      <c r="R78" s="860"/>
      <c r="S78" s="860"/>
      <c r="T78" s="860"/>
      <c r="U78" s="860"/>
      <c r="V78" s="860"/>
      <c r="W78" s="860"/>
      <c r="X78" s="860"/>
      <c r="Y78" s="860">
        <f>+Y79</f>
        <v>3358388360</v>
      </c>
      <c r="Z78" s="860">
        <f t="shared" si="48"/>
        <v>3278171949</v>
      </c>
      <c r="AA78" s="860">
        <f t="shared" si="48"/>
        <v>3240628092</v>
      </c>
      <c r="AB78" s="860">
        <f t="shared" si="48"/>
        <v>3017260829</v>
      </c>
      <c r="AC78" s="404"/>
    </row>
    <row r="79" spans="1:29" ht="16.5" thickTop="1" thickBot="1" x14ac:dyDescent="0.3">
      <c r="A79" s="406">
        <v>2</v>
      </c>
      <c r="B79" s="406" t="s">
        <v>269</v>
      </c>
      <c r="C79" s="894" t="s">
        <v>272</v>
      </c>
      <c r="D79" s="408" t="s">
        <v>255</v>
      </c>
      <c r="E79" s="407" t="s">
        <v>255</v>
      </c>
      <c r="F79" s="407" t="s">
        <v>255</v>
      </c>
      <c r="G79" s="407" t="s">
        <v>255</v>
      </c>
      <c r="H79" s="890" t="s">
        <v>106</v>
      </c>
      <c r="I79" s="860">
        <v>3358388360</v>
      </c>
      <c r="J79" s="860">
        <v>3278171949</v>
      </c>
      <c r="K79" s="860">
        <v>3240628092</v>
      </c>
      <c r="L79" s="860">
        <v>3017260829</v>
      </c>
      <c r="M79" s="860"/>
      <c r="N79" s="860"/>
      <c r="O79" s="860"/>
      <c r="P79" s="860"/>
      <c r="Q79" s="860"/>
      <c r="R79" s="860"/>
      <c r="S79" s="860"/>
      <c r="T79" s="860"/>
      <c r="U79" s="860"/>
      <c r="V79" s="860"/>
      <c r="W79" s="860"/>
      <c r="X79" s="860"/>
      <c r="Y79" s="860">
        <f t="shared" ref="Y79:AB79" si="49">+I79+M79+Q79+U79</f>
        <v>3358388360</v>
      </c>
      <c r="Z79" s="860">
        <f t="shared" si="49"/>
        <v>3278171949</v>
      </c>
      <c r="AA79" s="860">
        <f t="shared" si="49"/>
        <v>3240628092</v>
      </c>
      <c r="AB79" s="860">
        <f t="shared" si="49"/>
        <v>3017260829</v>
      </c>
      <c r="AC79" s="404"/>
    </row>
    <row r="80" spans="1:29" ht="16.5" thickTop="1" thickBot="1" x14ac:dyDescent="0.3">
      <c r="A80" s="894">
        <v>2</v>
      </c>
      <c r="B80" s="894" t="s">
        <v>269</v>
      </c>
      <c r="C80" s="894" t="s">
        <v>272</v>
      </c>
      <c r="D80" s="894" t="s">
        <v>259</v>
      </c>
      <c r="E80" s="894"/>
      <c r="F80" s="894"/>
      <c r="G80" s="902"/>
      <c r="H80" s="904" t="s">
        <v>2502</v>
      </c>
      <c r="I80" s="901">
        <f>+I81</f>
        <v>511638320</v>
      </c>
      <c r="J80" s="901">
        <f t="shared" ref="J80:L82" si="50">+J81</f>
        <v>501998760</v>
      </c>
      <c r="K80" s="901">
        <f t="shared" si="50"/>
        <v>440851144</v>
      </c>
      <c r="L80" s="901">
        <f t="shared" si="50"/>
        <v>412868159</v>
      </c>
      <c r="M80" s="901"/>
      <c r="N80" s="901"/>
      <c r="O80" s="901"/>
      <c r="P80" s="901"/>
      <c r="Q80" s="901"/>
      <c r="R80" s="901"/>
      <c r="S80" s="901"/>
      <c r="T80" s="901"/>
      <c r="U80" s="901"/>
      <c r="V80" s="901"/>
      <c r="W80" s="901"/>
      <c r="X80" s="901"/>
      <c r="Y80" s="901">
        <f>+Y81</f>
        <v>511638320</v>
      </c>
      <c r="Z80" s="901">
        <f t="shared" ref="Z80:AB82" si="51">+Z81</f>
        <v>501998760</v>
      </c>
      <c r="AA80" s="901">
        <f t="shared" si="51"/>
        <v>440851144</v>
      </c>
      <c r="AB80" s="901">
        <f t="shared" si="51"/>
        <v>412868159</v>
      </c>
      <c r="AC80" s="404"/>
    </row>
    <row r="81" spans="1:29" ht="16.5" thickTop="1" thickBot="1" x14ac:dyDescent="0.3">
      <c r="A81" s="894">
        <v>2</v>
      </c>
      <c r="B81" s="894" t="s">
        <v>269</v>
      </c>
      <c r="C81" s="894" t="s">
        <v>272</v>
      </c>
      <c r="D81" s="894" t="s">
        <v>259</v>
      </c>
      <c r="E81" s="409">
        <v>1</v>
      </c>
      <c r="F81" s="409"/>
      <c r="G81" s="409"/>
      <c r="H81" s="889" t="s">
        <v>1961</v>
      </c>
      <c r="I81" s="860">
        <f>+I82</f>
        <v>511638320</v>
      </c>
      <c r="J81" s="860">
        <f t="shared" si="50"/>
        <v>501998760</v>
      </c>
      <c r="K81" s="860">
        <f t="shared" si="50"/>
        <v>440851144</v>
      </c>
      <c r="L81" s="860">
        <f t="shared" si="50"/>
        <v>412868159</v>
      </c>
      <c r="M81" s="860"/>
      <c r="N81" s="860"/>
      <c r="O81" s="860"/>
      <c r="P81" s="860"/>
      <c r="Q81" s="860"/>
      <c r="R81" s="860"/>
      <c r="S81" s="860"/>
      <c r="T81" s="860"/>
      <c r="U81" s="860"/>
      <c r="V81" s="860"/>
      <c r="W81" s="860"/>
      <c r="X81" s="860"/>
      <c r="Y81" s="874">
        <f>+Y82</f>
        <v>511638320</v>
      </c>
      <c r="Z81" s="874">
        <f t="shared" si="51"/>
        <v>501998760</v>
      </c>
      <c r="AA81" s="874">
        <f t="shared" si="51"/>
        <v>440851144</v>
      </c>
      <c r="AB81" s="874">
        <f t="shared" si="51"/>
        <v>412868159</v>
      </c>
      <c r="AC81" s="404"/>
    </row>
    <row r="82" spans="1:29" ht="16.5" thickTop="1" thickBot="1" x14ac:dyDescent="0.3">
      <c r="A82" s="406">
        <v>2</v>
      </c>
      <c r="B82" s="406" t="s">
        <v>269</v>
      </c>
      <c r="C82" s="894" t="s">
        <v>272</v>
      </c>
      <c r="D82" s="408" t="s">
        <v>259</v>
      </c>
      <c r="E82" s="407" t="s">
        <v>255</v>
      </c>
      <c r="F82" s="407" t="s">
        <v>255</v>
      </c>
      <c r="G82" s="406"/>
      <c r="H82" s="890" t="s">
        <v>407</v>
      </c>
      <c r="I82" s="860">
        <f>+I83</f>
        <v>511638320</v>
      </c>
      <c r="J82" s="860">
        <f t="shared" si="50"/>
        <v>501998760</v>
      </c>
      <c r="K82" s="860">
        <f t="shared" si="50"/>
        <v>440851144</v>
      </c>
      <c r="L82" s="860">
        <f t="shared" si="50"/>
        <v>412868159</v>
      </c>
      <c r="M82" s="860"/>
      <c r="N82" s="860"/>
      <c r="O82" s="860"/>
      <c r="P82" s="860"/>
      <c r="Q82" s="860"/>
      <c r="R82" s="860"/>
      <c r="S82" s="860"/>
      <c r="T82" s="860"/>
      <c r="U82" s="860"/>
      <c r="V82" s="860"/>
      <c r="W82" s="860"/>
      <c r="X82" s="860"/>
      <c r="Y82" s="860">
        <f>+Y83</f>
        <v>511638320</v>
      </c>
      <c r="Z82" s="860">
        <f t="shared" si="51"/>
        <v>501998760</v>
      </c>
      <c r="AA82" s="860">
        <f t="shared" si="51"/>
        <v>440851144</v>
      </c>
      <c r="AB82" s="860">
        <f t="shared" si="51"/>
        <v>412868159</v>
      </c>
      <c r="AC82" s="404"/>
    </row>
    <row r="83" spans="1:29" ht="16.5" thickTop="1" thickBot="1" x14ac:dyDescent="0.3">
      <c r="A83" s="406">
        <v>2</v>
      </c>
      <c r="B83" s="406" t="s">
        <v>269</v>
      </c>
      <c r="C83" s="894" t="s">
        <v>272</v>
      </c>
      <c r="D83" s="408" t="s">
        <v>259</v>
      </c>
      <c r="E83" s="407" t="s">
        <v>255</v>
      </c>
      <c r="F83" s="407" t="s">
        <v>255</v>
      </c>
      <c r="G83" s="407" t="s">
        <v>255</v>
      </c>
      <c r="H83" s="890" t="s">
        <v>106</v>
      </c>
      <c r="I83" s="860">
        <v>511638320</v>
      </c>
      <c r="J83" s="860">
        <v>501998760</v>
      </c>
      <c r="K83" s="860">
        <v>440851144</v>
      </c>
      <c r="L83" s="860">
        <v>412868159</v>
      </c>
      <c r="M83" s="860"/>
      <c r="N83" s="860"/>
      <c r="O83" s="860"/>
      <c r="P83" s="860"/>
      <c r="Q83" s="860"/>
      <c r="R83" s="860"/>
      <c r="S83" s="860"/>
      <c r="T83" s="860"/>
      <c r="U83" s="860"/>
      <c r="V83" s="860"/>
      <c r="W83" s="860"/>
      <c r="X83" s="860"/>
      <c r="Y83" s="860">
        <f t="shared" ref="Y83:AB83" si="52">+I83+M83+Q83+U83</f>
        <v>511638320</v>
      </c>
      <c r="Z83" s="860">
        <f t="shared" si="52"/>
        <v>501998760</v>
      </c>
      <c r="AA83" s="860">
        <f t="shared" si="52"/>
        <v>440851144</v>
      </c>
      <c r="AB83" s="860">
        <f t="shared" si="52"/>
        <v>412868159</v>
      </c>
      <c r="AC83" s="404"/>
    </row>
    <row r="84" spans="1:29" ht="16.5" thickTop="1" thickBot="1" x14ac:dyDescent="0.3">
      <c r="A84" s="894">
        <v>2</v>
      </c>
      <c r="B84" s="894" t="s">
        <v>269</v>
      </c>
      <c r="C84" s="894" t="s">
        <v>272</v>
      </c>
      <c r="D84" s="894" t="s">
        <v>269</v>
      </c>
      <c r="E84" s="894"/>
      <c r="F84" s="894"/>
      <c r="G84" s="889"/>
      <c r="H84" s="906" t="s">
        <v>2503</v>
      </c>
      <c r="I84" s="901">
        <f>+I85</f>
        <v>322445798</v>
      </c>
      <c r="J84" s="901">
        <f t="shared" ref="J84:L86" si="53">+J85</f>
        <v>321180758</v>
      </c>
      <c r="K84" s="901">
        <f t="shared" si="53"/>
        <v>321180758</v>
      </c>
      <c r="L84" s="901">
        <f t="shared" si="53"/>
        <v>302160828</v>
      </c>
      <c r="M84" s="901"/>
      <c r="N84" s="901"/>
      <c r="O84" s="901"/>
      <c r="P84" s="901"/>
      <c r="Q84" s="901"/>
      <c r="R84" s="901"/>
      <c r="S84" s="901"/>
      <c r="T84" s="901"/>
      <c r="U84" s="901"/>
      <c r="V84" s="901"/>
      <c r="W84" s="901"/>
      <c r="X84" s="901"/>
      <c r="Y84" s="901">
        <f>+Y85</f>
        <v>322445798</v>
      </c>
      <c r="Z84" s="901">
        <f t="shared" ref="Z84:AB86" si="54">+Z85</f>
        <v>321180758</v>
      </c>
      <c r="AA84" s="901">
        <f t="shared" si="54"/>
        <v>321180758</v>
      </c>
      <c r="AB84" s="901">
        <f t="shared" si="54"/>
        <v>302160828</v>
      </c>
      <c r="AC84" s="404"/>
    </row>
    <row r="85" spans="1:29" ht="16.5" thickTop="1" thickBot="1" x14ac:dyDescent="0.3">
      <c r="A85" s="894">
        <v>2</v>
      </c>
      <c r="B85" s="894" t="s">
        <v>269</v>
      </c>
      <c r="C85" s="894" t="s">
        <v>272</v>
      </c>
      <c r="D85" s="894" t="s">
        <v>269</v>
      </c>
      <c r="E85" s="409">
        <v>1</v>
      </c>
      <c r="F85" s="409"/>
      <c r="G85" s="409"/>
      <c r="H85" s="902" t="s">
        <v>1961</v>
      </c>
      <c r="I85" s="874">
        <f>+I86</f>
        <v>322445798</v>
      </c>
      <c r="J85" s="874">
        <f t="shared" si="53"/>
        <v>321180758</v>
      </c>
      <c r="K85" s="874">
        <f t="shared" si="53"/>
        <v>321180758</v>
      </c>
      <c r="L85" s="874">
        <f t="shared" si="53"/>
        <v>302160828</v>
      </c>
      <c r="M85" s="874"/>
      <c r="N85" s="874"/>
      <c r="O85" s="874"/>
      <c r="P85" s="874"/>
      <c r="Q85" s="874"/>
      <c r="R85" s="874"/>
      <c r="S85" s="874"/>
      <c r="T85" s="874"/>
      <c r="U85" s="874"/>
      <c r="V85" s="874"/>
      <c r="W85" s="874"/>
      <c r="X85" s="874"/>
      <c r="Y85" s="874">
        <f>+Y86</f>
        <v>322445798</v>
      </c>
      <c r="Z85" s="874">
        <f t="shared" si="54"/>
        <v>321180758</v>
      </c>
      <c r="AA85" s="874">
        <f t="shared" si="54"/>
        <v>321180758</v>
      </c>
      <c r="AB85" s="874">
        <f t="shared" si="54"/>
        <v>302160828</v>
      </c>
      <c r="AC85" s="404"/>
    </row>
    <row r="86" spans="1:29" ht="16.5" thickTop="1" thickBot="1" x14ac:dyDescent="0.3">
      <c r="A86" s="406">
        <v>2</v>
      </c>
      <c r="B86" s="406" t="s">
        <v>269</v>
      </c>
      <c r="C86" s="894" t="s">
        <v>272</v>
      </c>
      <c r="D86" s="408" t="s">
        <v>269</v>
      </c>
      <c r="E86" s="407" t="s">
        <v>255</v>
      </c>
      <c r="F86" s="407" t="s">
        <v>255</v>
      </c>
      <c r="G86" s="406"/>
      <c r="H86" s="890" t="s">
        <v>407</v>
      </c>
      <c r="I86" s="860">
        <f>+I87</f>
        <v>322445798</v>
      </c>
      <c r="J86" s="860">
        <f t="shared" si="53"/>
        <v>321180758</v>
      </c>
      <c r="K86" s="860">
        <f t="shared" si="53"/>
        <v>321180758</v>
      </c>
      <c r="L86" s="860">
        <f t="shared" si="53"/>
        <v>302160828</v>
      </c>
      <c r="M86" s="860"/>
      <c r="N86" s="860"/>
      <c r="O86" s="860"/>
      <c r="P86" s="860"/>
      <c r="Q86" s="860"/>
      <c r="R86" s="860"/>
      <c r="S86" s="860"/>
      <c r="T86" s="860"/>
      <c r="U86" s="860"/>
      <c r="V86" s="860"/>
      <c r="W86" s="860"/>
      <c r="X86" s="860"/>
      <c r="Y86" s="860">
        <f>+Y87</f>
        <v>322445798</v>
      </c>
      <c r="Z86" s="860">
        <f t="shared" si="54"/>
        <v>321180758</v>
      </c>
      <c r="AA86" s="860">
        <f t="shared" si="54"/>
        <v>321180758</v>
      </c>
      <c r="AB86" s="860">
        <f t="shared" si="54"/>
        <v>302160828</v>
      </c>
      <c r="AC86" s="404"/>
    </row>
    <row r="87" spans="1:29" ht="16.5" thickTop="1" thickBot="1" x14ac:dyDescent="0.3">
      <c r="A87" s="406">
        <v>2</v>
      </c>
      <c r="B87" s="406" t="s">
        <v>269</v>
      </c>
      <c r="C87" s="894" t="s">
        <v>272</v>
      </c>
      <c r="D87" s="408" t="s">
        <v>269</v>
      </c>
      <c r="E87" s="407" t="s">
        <v>255</v>
      </c>
      <c r="F87" s="407" t="s">
        <v>255</v>
      </c>
      <c r="G87" s="407" t="s">
        <v>255</v>
      </c>
      <c r="H87" s="890" t="s">
        <v>106</v>
      </c>
      <c r="I87" s="860">
        <v>322445798</v>
      </c>
      <c r="J87" s="860">
        <v>321180758</v>
      </c>
      <c r="K87" s="860">
        <v>321180758</v>
      </c>
      <c r="L87" s="860">
        <v>302160828</v>
      </c>
      <c r="M87" s="860"/>
      <c r="N87" s="860"/>
      <c r="O87" s="860"/>
      <c r="P87" s="860"/>
      <c r="Q87" s="860"/>
      <c r="R87" s="860"/>
      <c r="S87" s="860"/>
      <c r="T87" s="860"/>
      <c r="U87" s="860"/>
      <c r="V87" s="860"/>
      <c r="W87" s="860"/>
      <c r="X87" s="860"/>
      <c r="Y87" s="860">
        <f t="shared" ref="Y87:AB87" si="55">+I87+M87+Q87+U87</f>
        <v>322445798</v>
      </c>
      <c r="Z87" s="860">
        <f t="shared" si="55"/>
        <v>321180758</v>
      </c>
      <c r="AA87" s="860">
        <f t="shared" si="55"/>
        <v>321180758</v>
      </c>
      <c r="AB87" s="860">
        <f t="shared" si="55"/>
        <v>302160828</v>
      </c>
      <c r="AC87" s="404"/>
    </row>
    <row r="88" spans="1:29" ht="16.5" thickTop="1" thickBot="1" x14ac:dyDescent="0.3">
      <c r="A88" s="406"/>
      <c r="B88" s="406"/>
      <c r="C88" s="408"/>
      <c r="D88" s="408"/>
      <c r="E88" s="407"/>
      <c r="F88" s="407"/>
      <c r="G88" s="407"/>
      <c r="H88" s="907" t="s">
        <v>1968</v>
      </c>
      <c r="I88" s="901">
        <f>+I75+I66+I57+I48</f>
        <v>7467099757</v>
      </c>
      <c r="J88" s="901">
        <f t="shared" ref="J88:AB88" si="56">+J75+J66+J57+J48</f>
        <v>6946778204</v>
      </c>
      <c r="K88" s="901">
        <f t="shared" si="56"/>
        <v>5642388741</v>
      </c>
      <c r="L88" s="901">
        <f t="shared" si="56"/>
        <v>5260231496</v>
      </c>
      <c r="M88" s="901">
        <f t="shared" si="56"/>
        <v>0</v>
      </c>
      <c r="N88" s="901">
        <f t="shared" si="56"/>
        <v>0</v>
      </c>
      <c r="O88" s="901">
        <f t="shared" si="56"/>
        <v>0</v>
      </c>
      <c r="P88" s="901">
        <f t="shared" si="56"/>
        <v>0</v>
      </c>
      <c r="Q88" s="901">
        <f t="shared" si="56"/>
        <v>0</v>
      </c>
      <c r="R88" s="901">
        <f t="shared" si="56"/>
        <v>0</v>
      </c>
      <c r="S88" s="901">
        <f t="shared" si="56"/>
        <v>0</v>
      </c>
      <c r="T88" s="901">
        <f t="shared" si="56"/>
        <v>0</v>
      </c>
      <c r="U88" s="901">
        <f t="shared" si="56"/>
        <v>0</v>
      </c>
      <c r="V88" s="901">
        <f t="shared" si="56"/>
        <v>0</v>
      </c>
      <c r="W88" s="901">
        <f t="shared" si="56"/>
        <v>0</v>
      </c>
      <c r="X88" s="901">
        <f t="shared" si="56"/>
        <v>0</v>
      </c>
      <c r="Y88" s="901">
        <f t="shared" si="56"/>
        <v>7467099757</v>
      </c>
      <c r="Z88" s="901">
        <f t="shared" si="56"/>
        <v>6946778204</v>
      </c>
      <c r="AA88" s="901">
        <f t="shared" si="56"/>
        <v>5642388741</v>
      </c>
      <c r="AB88" s="901">
        <f t="shared" si="56"/>
        <v>5260231496</v>
      </c>
      <c r="AC88" s="404"/>
    </row>
    <row r="89" spans="1:29" ht="16.5" thickTop="1" thickBot="1" x14ac:dyDescent="0.3">
      <c r="A89" s="406"/>
      <c r="B89" s="406"/>
      <c r="C89" s="408"/>
      <c r="D89" s="408"/>
      <c r="E89" s="407"/>
      <c r="F89" s="407"/>
      <c r="G89" s="407"/>
      <c r="H89" s="908"/>
      <c r="I89" s="909"/>
      <c r="J89" s="860"/>
      <c r="K89" s="860"/>
      <c r="L89" s="860"/>
      <c r="M89" s="860"/>
      <c r="N89" s="860"/>
      <c r="O89" s="860"/>
      <c r="P89" s="860"/>
      <c r="Q89" s="860"/>
      <c r="R89" s="860"/>
      <c r="S89" s="860"/>
      <c r="T89" s="860"/>
      <c r="U89" s="860"/>
      <c r="V89" s="860"/>
      <c r="W89" s="860"/>
      <c r="X89" s="860"/>
      <c r="Y89" s="860"/>
      <c r="Z89" s="860"/>
      <c r="AA89" s="860"/>
      <c r="AB89" s="860"/>
      <c r="AC89" s="404"/>
    </row>
    <row r="90" spans="1:29" ht="27.75" thickTop="1" thickBot="1" x14ac:dyDescent="0.3">
      <c r="A90" s="406"/>
      <c r="B90" s="406"/>
      <c r="C90" s="910"/>
      <c r="D90" s="910"/>
      <c r="E90" s="911"/>
      <c r="F90" s="911"/>
      <c r="G90" s="911"/>
      <c r="H90" s="912" t="s">
        <v>1969</v>
      </c>
      <c r="I90" s="913">
        <f>+I91+I92+I93</f>
        <v>2512721339</v>
      </c>
      <c r="J90" s="914">
        <f t="shared" ref="J90:L90" si="57">+J91+J92+J93</f>
        <v>2307702545</v>
      </c>
      <c r="K90" s="914">
        <f t="shared" si="57"/>
        <v>1891647666</v>
      </c>
      <c r="L90" s="914">
        <f t="shared" si="57"/>
        <v>1700677084</v>
      </c>
      <c r="M90" s="914">
        <f>+M97</f>
        <v>0</v>
      </c>
      <c r="N90" s="914">
        <f t="shared" ref="N90:X90" si="58">+N97</f>
        <v>0</v>
      </c>
      <c r="O90" s="914">
        <f t="shared" si="58"/>
        <v>0</v>
      </c>
      <c r="P90" s="914">
        <f t="shared" si="58"/>
        <v>0</v>
      </c>
      <c r="Q90" s="914">
        <f t="shared" si="58"/>
        <v>0</v>
      </c>
      <c r="R90" s="914">
        <f t="shared" si="58"/>
        <v>0</v>
      </c>
      <c r="S90" s="914">
        <f t="shared" si="58"/>
        <v>0</v>
      </c>
      <c r="T90" s="914">
        <f t="shared" si="58"/>
        <v>0</v>
      </c>
      <c r="U90" s="914">
        <f t="shared" si="58"/>
        <v>0</v>
      </c>
      <c r="V90" s="914">
        <f t="shared" si="58"/>
        <v>0</v>
      </c>
      <c r="W90" s="914">
        <f t="shared" si="58"/>
        <v>0</v>
      </c>
      <c r="X90" s="914">
        <f t="shared" si="58"/>
        <v>0</v>
      </c>
      <c r="Y90" s="913">
        <f>+Y91+Y92+Y93</f>
        <v>2512721339</v>
      </c>
      <c r="Z90" s="914">
        <f t="shared" ref="Z90:AB90" si="59">+Z91+Z92+Z93</f>
        <v>2307702545</v>
      </c>
      <c r="AA90" s="914">
        <f t="shared" si="59"/>
        <v>1891647666</v>
      </c>
      <c r="AB90" s="914">
        <f t="shared" si="59"/>
        <v>1700677084</v>
      </c>
      <c r="AC90" s="404"/>
    </row>
    <row r="91" spans="1:29" ht="16.5" thickTop="1" thickBot="1" x14ac:dyDescent="0.3">
      <c r="A91" s="406"/>
      <c r="B91" s="406"/>
      <c r="C91" s="408"/>
      <c r="D91" s="408"/>
      <c r="E91" s="407"/>
      <c r="F91" s="407"/>
      <c r="G91" s="407"/>
      <c r="H91" s="915" t="s">
        <v>1970</v>
      </c>
      <c r="I91" s="874">
        <v>238926313</v>
      </c>
      <c r="J91" s="916">
        <v>213370135</v>
      </c>
      <c r="K91" s="916">
        <v>74997766</v>
      </c>
      <c r="L91" s="916">
        <v>72683473</v>
      </c>
      <c r="M91" s="916"/>
      <c r="N91" s="916"/>
      <c r="O91" s="916"/>
      <c r="P91" s="916"/>
      <c r="Q91" s="916"/>
      <c r="R91" s="916"/>
      <c r="S91" s="916"/>
      <c r="T91" s="916"/>
      <c r="U91" s="916"/>
      <c r="V91" s="916"/>
      <c r="W91" s="916"/>
      <c r="X91" s="916"/>
      <c r="Y91" s="860">
        <f t="shared" ref="Y91:AB93" si="60">+I91+M91+Q91+U91</f>
        <v>238926313</v>
      </c>
      <c r="Z91" s="860">
        <f t="shared" si="60"/>
        <v>213370135</v>
      </c>
      <c r="AA91" s="860">
        <f t="shared" si="60"/>
        <v>74997766</v>
      </c>
      <c r="AB91" s="860">
        <f t="shared" si="60"/>
        <v>72683473</v>
      </c>
      <c r="AC91" s="404"/>
    </row>
    <row r="92" spans="1:29" ht="16.5" thickTop="1" thickBot="1" x14ac:dyDescent="0.3">
      <c r="A92" s="406"/>
      <c r="B92" s="406"/>
      <c r="C92" s="408"/>
      <c r="D92" s="408"/>
      <c r="E92" s="407"/>
      <c r="F92" s="407"/>
      <c r="G92" s="407"/>
      <c r="H92" s="915" t="s">
        <v>1971</v>
      </c>
      <c r="I92" s="874">
        <v>239361931</v>
      </c>
      <c r="J92" s="916">
        <v>228348849</v>
      </c>
      <c r="K92" s="916">
        <v>183838183</v>
      </c>
      <c r="L92" s="916">
        <v>165095487</v>
      </c>
      <c r="M92" s="916"/>
      <c r="N92" s="916"/>
      <c r="O92" s="916"/>
      <c r="P92" s="916"/>
      <c r="Q92" s="916"/>
      <c r="R92" s="916"/>
      <c r="S92" s="916"/>
      <c r="T92" s="916"/>
      <c r="U92" s="916"/>
      <c r="V92" s="916"/>
      <c r="W92" s="916"/>
      <c r="X92" s="916"/>
      <c r="Y92" s="860">
        <f t="shared" si="60"/>
        <v>239361931</v>
      </c>
      <c r="Z92" s="860">
        <f t="shared" si="60"/>
        <v>228348849</v>
      </c>
      <c r="AA92" s="860">
        <f t="shared" si="60"/>
        <v>183838183</v>
      </c>
      <c r="AB92" s="860">
        <f t="shared" si="60"/>
        <v>165095487</v>
      </c>
      <c r="AC92" s="404"/>
    </row>
    <row r="93" spans="1:29" ht="16.5" thickTop="1" thickBot="1" x14ac:dyDescent="0.3">
      <c r="A93" s="406"/>
      <c r="B93" s="406"/>
      <c r="C93" s="408"/>
      <c r="D93" s="408"/>
      <c r="E93" s="407"/>
      <c r="F93" s="407"/>
      <c r="G93" s="407"/>
      <c r="H93" s="915" t="s">
        <v>1972</v>
      </c>
      <c r="I93" s="874">
        <v>2034433095</v>
      </c>
      <c r="J93" s="916">
        <v>1865983561</v>
      </c>
      <c r="K93" s="916">
        <v>1632811717</v>
      </c>
      <c r="L93" s="916">
        <v>1462898124</v>
      </c>
      <c r="M93" s="916"/>
      <c r="N93" s="916"/>
      <c r="O93" s="916"/>
      <c r="P93" s="916"/>
      <c r="Q93" s="916"/>
      <c r="R93" s="916"/>
      <c r="S93" s="916"/>
      <c r="T93" s="916"/>
      <c r="U93" s="916"/>
      <c r="V93" s="916"/>
      <c r="W93" s="916"/>
      <c r="X93" s="916"/>
      <c r="Y93" s="860">
        <f t="shared" si="60"/>
        <v>2034433095</v>
      </c>
      <c r="Z93" s="860">
        <f t="shared" si="60"/>
        <v>1865983561</v>
      </c>
      <c r="AA93" s="860">
        <f t="shared" si="60"/>
        <v>1632811717</v>
      </c>
      <c r="AB93" s="860">
        <f t="shared" si="60"/>
        <v>1462898124</v>
      </c>
      <c r="AC93" s="404"/>
    </row>
    <row r="94" spans="1:29" ht="27.75" thickTop="1" thickBot="1" x14ac:dyDescent="0.3">
      <c r="A94" s="406"/>
      <c r="B94" s="406"/>
      <c r="C94" s="910"/>
      <c r="D94" s="910"/>
      <c r="E94" s="911"/>
      <c r="F94" s="911"/>
      <c r="G94" s="911"/>
      <c r="H94" s="912" t="s">
        <v>1973</v>
      </c>
      <c r="I94" s="913">
        <f>+I95+I96+I97</f>
        <v>4302333395</v>
      </c>
      <c r="J94" s="914">
        <f t="shared" ref="J94:AB94" si="61">+J95+J96+J97</f>
        <v>3811443040</v>
      </c>
      <c r="K94" s="914">
        <f t="shared" si="61"/>
        <v>1036001473</v>
      </c>
      <c r="L94" s="914">
        <f t="shared" si="61"/>
        <v>652951047</v>
      </c>
      <c r="M94" s="913">
        <f t="shared" si="61"/>
        <v>0</v>
      </c>
      <c r="N94" s="913">
        <f t="shared" si="61"/>
        <v>0</v>
      </c>
      <c r="O94" s="913">
        <f t="shared" si="61"/>
        <v>0</v>
      </c>
      <c r="P94" s="913">
        <f t="shared" si="61"/>
        <v>0</v>
      </c>
      <c r="Q94" s="913">
        <f t="shared" si="61"/>
        <v>0</v>
      </c>
      <c r="R94" s="913">
        <f t="shared" si="61"/>
        <v>0</v>
      </c>
      <c r="S94" s="913">
        <f t="shared" si="61"/>
        <v>0</v>
      </c>
      <c r="T94" s="913">
        <f t="shared" si="61"/>
        <v>0</v>
      </c>
      <c r="U94" s="913">
        <f t="shared" si="61"/>
        <v>0</v>
      </c>
      <c r="V94" s="913">
        <f t="shared" si="61"/>
        <v>0</v>
      </c>
      <c r="W94" s="913">
        <f t="shared" si="61"/>
        <v>0</v>
      </c>
      <c r="X94" s="913">
        <f t="shared" si="61"/>
        <v>0</v>
      </c>
      <c r="Y94" s="913">
        <f t="shared" si="61"/>
        <v>4302333395</v>
      </c>
      <c r="Z94" s="913">
        <f t="shared" si="61"/>
        <v>3811443040</v>
      </c>
      <c r="AA94" s="913">
        <f t="shared" si="61"/>
        <v>1036001473</v>
      </c>
      <c r="AB94" s="913">
        <f t="shared" si="61"/>
        <v>652951047</v>
      </c>
      <c r="AC94" s="404"/>
    </row>
    <row r="95" spans="1:29" ht="16.5" thickTop="1" thickBot="1" x14ac:dyDescent="0.3">
      <c r="A95" s="406"/>
      <c r="B95" s="406"/>
      <c r="C95" s="408"/>
      <c r="D95" s="408"/>
      <c r="E95" s="407"/>
      <c r="F95" s="407"/>
      <c r="G95" s="407"/>
      <c r="H95" s="915" t="s">
        <v>1974</v>
      </c>
      <c r="I95" s="874">
        <v>3595767129</v>
      </c>
      <c r="J95" s="916">
        <v>3357427882</v>
      </c>
      <c r="K95" s="916">
        <v>846065192</v>
      </c>
      <c r="L95" s="916">
        <v>495396686</v>
      </c>
      <c r="M95" s="917"/>
      <c r="N95" s="917"/>
      <c r="O95" s="917"/>
      <c r="P95" s="917"/>
      <c r="Q95" s="917"/>
      <c r="R95" s="917"/>
      <c r="S95" s="917"/>
      <c r="T95" s="917"/>
      <c r="U95" s="917"/>
      <c r="V95" s="917"/>
      <c r="W95" s="917"/>
      <c r="X95" s="917"/>
      <c r="Y95" s="860">
        <f t="shared" ref="Y95:AB97" si="62">+I95+M95+Q95+U95</f>
        <v>3595767129</v>
      </c>
      <c r="Z95" s="860">
        <f t="shared" si="62"/>
        <v>3357427882</v>
      </c>
      <c r="AA95" s="860">
        <f t="shared" si="62"/>
        <v>846065192</v>
      </c>
      <c r="AB95" s="860">
        <f t="shared" si="62"/>
        <v>495396686</v>
      </c>
      <c r="AC95" s="404"/>
    </row>
    <row r="96" spans="1:29" ht="16.5" thickTop="1" thickBot="1" x14ac:dyDescent="0.3">
      <c r="A96" s="406"/>
      <c r="B96" s="406"/>
      <c r="C96" s="408"/>
      <c r="D96" s="408"/>
      <c r="E96" s="407"/>
      <c r="F96" s="407"/>
      <c r="G96" s="407"/>
      <c r="H96" s="915" t="s">
        <v>1975</v>
      </c>
      <c r="I96" s="874">
        <v>305164828</v>
      </c>
      <c r="J96" s="916">
        <v>305162200</v>
      </c>
      <c r="K96" s="916">
        <v>189936281</v>
      </c>
      <c r="L96" s="916">
        <v>157554361</v>
      </c>
      <c r="M96" s="917"/>
      <c r="N96" s="917"/>
      <c r="O96" s="917"/>
      <c r="P96" s="917"/>
      <c r="Q96" s="917"/>
      <c r="R96" s="917"/>
      <c r="S96" s="917"/>
      <c r="T96" s="917"/>
      <c r="U96" s="917"/>
      <c r="V96" s="917"/>
      <c r="W96" s="917"/>
      <c r="X96" s="917"/>
      <c r="Y96" s="860">
        <f t="shared" si="62"/>
        <v>305164828</v>
      </c>
      <c r="Z96" s="860">
        <f t="shared" si="62"/>
        <v>305162200</v>
      </c>
      <c r="AA96" s="860">
        <f t="shared" si="62"/>
        <v>189936281</v>
      </c>
      <c r="AB96" s="860">
        <f t="shared" si="62"/>
        <v>157554361</v>
      </c>
      <c r="AC96" s="404"/>
    </row>
    <row r="97" spans="1:29" ht="27" thickTop="1" thickBot="1" x14ac:dyDescent="0.3">
      <c r="A97" s="406"/>
      <c r="B97" s="406"/>
      <c r="C97" s="408"/>
      <c r="D97" s="408"/>
      <c r="E97" s="407"/>
      <c r="F97" s="407"/>
      <c r="G97" s="407"/>
      <c r="H97" s="915" t="s">
        <v>1976</v>
      </c>
      <c r="I97" s="874">
        <f>401650317-248879</f>
        <v>401401438</v>
      </c>
      <c r="J97" s="916">
        <v>148852958</v>
      </c>
      <c r="K97" s="916">
        <v>0</v>
      </c>
      <c r="L97" s="916">
        <v>0</v>
      </c>
      <c r="M97" s="916">
        <v>0</v>
      </c>
      <c r="N97" s="916">
        <v>0</v>
      </c>
      <c r="O97" s="916">
        <v>0</v>
      </c>
      <c r="P97" s="916">
        <v>0</v>
      </c>
      <c r="Q97" s="916">
        <v>0</v>
      </c>
      <c r="R97" s="916">
        <v>0</v>
      </c>
      <c r="S97" s="916">
        <v>0</v>
      </c>
      <c r="T97" s="916">
        <v>0</v>
      </c>
      <c r="U97" s="916">
        <v>0</v>
      </c>
      <c r="V97" s="916">
        <v>0</v>
      </c>
      <c r="W97" s="916">
        <v>0</v>
      </c>
      <c r="X97" s="916">
        <v>0</v>
      </c>
      <c r="Y97" s="860">
        <f t="shared" si="62"/>
        <v>401401438</v>
      </c>
      <c r="Z97" s="860">
        <f t="shared" si="62"/>
        <v>148852958</v>
      </c>
      <c r="AA97" s="860">
        <f t="shared" si="62"/>
        <v>0</v>
      </c>
      <c r="AB97" s="860">
        <f t="shared" si="62"/>
        <v>0</v>
      </c>
      <c r="AC97" s="404"/>
    </row>
    <row r="98" spans="1:29" ht="16.5" thickTop="1" thickBot="1" x14ac:dyDescent="0.3">
      <c r="A98" s="406"/>
      <c r="B98" s="406"/>
      <c r="C98" s="910"/>
      <c r="D98" s="910"/>
      <c r="E98" s="911"/>
      <c r="F98" s="911"/>
      <c r="G98" s="911"/>
      <c r="H98" s="918" t="s">
        <v>1977</v>
      </c>
      <c r="I98" s="919">
        <f>+I99+I100</f>
        <v>11186313734</v>
      </c>
      <c r="J98" s="920">
        <f t="shared" ref="J98:AB98" si="63">+J99+J100</f>
        <v>10761442956</v>
      </c>
      <c r="K98" s="920">
        <f t="shared" si="63"/>
        <v>6044068767</v>
      </c>
      <c r="L98" s="920">
        <f t="shared" si="63"/>
        <v>5913640618</v>
      </c>
      <c r="M98" s="920">
        <f t="shared" si="63"/>
        <v>0</v>
      </c>
      <c r="N98" s="920">
        <f t="shared" si="63"/>
        <v>0</v>
      </c>
      <c r="O98" s="920">
        <f t="shared" si="63"/>
        <v>0</v>
      </c>
      <c r="P98" s="920">
        <f t="shared" si="63"/>
        <v>0</v>
      </c>
      <c r="Q98" s="920">
        <f t="shared" si="63"/>
        <v>0</v>
      </c>
      <c r="R98" s="920">
        <f t="shared" si="63"/>
        <v>0</v>
      </c>
      <c r="S98" s="920">
        <f t="shared" si="63"/>
        <v>0</v>
      </c>
      <c r="T98" s="920">
        <f t="shared" si="63"/>
        <v>0</v>
      </c>
      <c r="U98" s="920">
        <f t="shared" si="63"/>
        <v>0</v>
      </c>
      <c r="V98" s="920">
        <f t="shared" si="63"/>
        <v>0</v>
      </c>
      <c r="W98" s="920">
        <f t="shared" si="63"/>
        <v>0</v>
      </c>
      <c r="X98" s="920">
        <f t="shared" si="63"/>
        <v>0</v>
      </c>
      <c r="Y98" s="920">
        <f t="shared" si="63"/>
        <v>11186313734</v>
      </c>
      <c r="Z98" s="920">
        <f t="shared" si="63"/>
        <v>10761442956</v>
      </c>
      <c r="AA98" s="920">
        <f t="shared" si="63"/>
        <v>6044068767</v>
      </c>
      <c r="AB98" s="920">
        <f t="shared" si="63"/>
        <v>5913640618</v>
      </c>
      <c r="AC98" s="404"/>
    </row>
    <row r="99" spans="1:29" ht="16.5" thickTop="1" thickBot="1" x14ac:dyDescent="0.3">
      <c r="A99" s="406"/>
      <c r="B99" s="406"/>
      <c r="C99" s="408"/>
      <c r="D99" s="408"/>
      <c r="E99" s="407"/>
      <c r="F99" s="407"/>
      <c r="G99" s="407"/>
      <c r="H99" s="915" t="s">
        <v>1978</v>
      </c>
      <c r="I99" s="874">
        <v>8734858793</v>
      </c>
      <c r="J99" s="916">
        <v>8477699898</v>
      </c>
      <c r="K99" s="916">
        <v>5569471579</v>
      </c>
      <c r="L99" s="916">
        <v>5481767212</v>
      </c>
      <c r="M99" s="916"/>
      <c r="N99" s="916"/>
      <c r="O99" s="916"/>
      <c r="P99" s="916"/>
      <c r="Q99" s="916"/>
      <c r="R99" s="916"/>
      <c r="S99" s="916"/>
      <c r="T99" s="916"/>
      <c r="U99" s="916"/>
      <c r="V99" s="916"/>
      <c r="W99" s="916"/>
      <c r="X99" s="916"/>
      <c r="Y99" s="860">
        <f t="shared" ref="Y99:AB100" si="64">+I99+M99+Q99+U99</f>
        <v>8734858793</v>
      </c>
      <c r="Z99" s="860">
        <f t="shared" si="64"/>
        <v>8477699898</v>
      </c>
      <c r="AA99" s="860">
        <f t="shared" si="64"/>
        <v>5569471579</v>
      </c>
      <c r="AB99" s="860">
        <f t="shared" si="64"/>
        <v>5481767212</v>
      </c>
      <c r="AC99" s="404"/>
    </row>
    <row r="100" spans="1:29" ht="16.5" thickTop="1" thickBot="1" x14ac:dyDescent="0.3">
      <c r="A100" s="406"/>
      <c r="B100" s="406"/>
      <c r="C100" s="408"/>
      <c r="D100" s="408"/>
      <c r="E100" s="407"/>
      <c r="F100" s="407"/>
      <c r="G100" s="407"/>
      <c r="H100" s="915" t="s">
        <v>1979</v>
      </c>
      <c r="I100" s="874">
        <v>2451454941</v>
      </c>
      <c r="J100" s="916">
        <v>2283743058</v>
      </c>
      <c r="K100" s="916">
        <v>474597188</v>
      </c>
      <c r="L100" s="916">
        <v>431873406</v>
      </c>
      <c r="M100" s="916"/>
      <c r="N100" s="916"/>
      <c r="O100" s="916"/>
      <c r="P100" s="916"/>
      <c r="Q100" s="916"/>
      <c r="R100" s="916"/>
      <c r="S100" s="916"/>
      <c r="T100" s="916"/>
      <c r="U100" s="916"/>
      <c r="V100" s="916"/>
      <c r="W100" s="916"/>
      <c r="X100" s="916"/>
      <c r="Y100" s="860">
        <f t="shared" si="64"/>
        <v>2451454941</v>
      </c>
      <c r="Z100" s="860">
        <f t="shared" si="64"/>
        <v>2283743058</v>
      </c>
      <c r="AA100" s="860">
        <f t="shared" si="64"/>
        <v>474597188</v>
      </c>
      <c r="AB100" s="860">
        <f t="shared" si="64"/>
        <v>431873406</v>
      </c>
      <c r="AC100" s="404"/>
    </row>
    <row r="101" spans="1:29" ht="16.5" thickTop="1" thickBot="1" x14ac:dyDescent="0.3">
      <c r="A101" s="406"/>
      <c r="B101" s="406"/>
      <c r="C101" s="408"/>
      <c r="D101" s="408"/>
      <c r="E101" s="407"/>
      <c r="F101" s="407"/>
      <c r="G101" s="407"/>
      <c r="H101" s="918" t="s">
        <v>1980</v>
      </c>
      <c r="I101" s="919">
        <f>+I102</f>
        <v>136014924</v>
      </c>
      <c r="J101" s="920">
        <f t="shared" ref="J101:AB101" si="65">+J102</f>
        <v>127243798</v>
      </c>
      <c r="K101" s="920">
        <f t="shared" si="65"/>
        <v>85360076</v>
      </c>
      <c r="L101" s="920">
        <f t="shared" si="65"/>
        <v>67534110</v>
      </c>
      <c r="M101" s="920">
        <f t="shared" si="65"/>
        <v>0</v>
      </c>
      <c r="N101" s="920">
        <f t="shared" si="65"/>
        <v>0</v>
      </c>
      <c r="O101" s="920">
        <f t="shared" si="65"/>
        <v>0</v>
      </c>
      <c r="P101" s="920">
        <f t="shared" si="65"/>
        <v>0</v>
      </c>
      <c r="Q101" s="920">
        <f t="shared" si="65"/>
        <v>0</v>
      </c>
      <c r="R101" s="920">
        <f t="shared" si="65"/>
        <v>0</v>
      </c>
      <c r="S101" s="920">
        <f t="shared" si="65"/>
        <v>0</v>
      </c>
      <c r="T101" s="920">
        <f t="shared" si="65"/>
        <v>0</v>
      </c>
      <c r="U101" s="920">
        <f t="shared" si="65"/>
        <v>0</v>
      </c>
      <c r="V101" s="920">
        <f t="shared" si="65"/>
        <v>0</v>
      </c>
      <c r="W101" s="920">
        <f t="shared" si="65"/>
        <v>0</v>
      </c>
      <c r="X101" s="920">
        <f t="shared" si="65"/>
        <v>0</v>
      </c>
      <c r="Y101" s="920">
        <f t="shared" si="65"/>
        <v>136014924</v>
      </c>
      <c r="Z101" s="920">
        <f t="shared" si="65"/>
        <v>127243798</v>
      </c>
      <c r="AA101" s="920">
        <f t="shared" si="65"/>
        <v>85360076</v>
      </c>
      <c r="AB101" s="920">
        <f t="shared" si="65"/>
        <v>67534110</v>
      </c>
      <c r="AC101" s="404"/>
    </row>
    <row r="102" spans="1:29" ht="16.5" thickTop="1" thickBot="1" x14ac:dyDescent="0.3">
      <c r="A102" s="406"/>
      <c r="B102" s="406"/>
      <c r="C102" s="408"/>
      <c r="D102" s="408"/>
      <c r="E102" s="407"/>
      <c r="F102" s="407"/>
      <c r="G102" s="407"/>
      <c r="H102" s="915" t="s">
        <v>1981</v>
      </c>
      <c r="I102" s="874">
        <v>136014924</v>
      </c>
      <c r="J102" s="916">
        <v>127243798</v>
      </c>
      <c r="K102" s="916">
        <v>85360076</v>
      </c>
      <c r="L102" s="916">
        <v>67534110</v>
      </c>
      <c r="M102" s="916"/>
      <c r="N102" s="916"/>
      <c r="O102" s="916"/>
      <c r="P102" s="916"/>
      <c r="Q102" s="916"/>
      <c r="R102" s="916"/>
      <c r="S102" s="916"/>
      <c r="T102" s="916"/>
      <c r="U102" s="916"/>
      <c r="V102" s="916"/>
      <c r="W102" s="916"/>
      <c r="X102" s="916"/>
      <c r="Y102" s="860">
        <f t="shared" ref="Y102:AB102" si="66">+I102+M102+Q102+U102</f>
        <v>136014924</v>
      </c>
      <c r="Z102" s="860">
        <f t="shared" si="66"/>
        <v>127243798</v>
      </c>
      <c r="AA102" s="860">
        <f t="shared" si="66"/>
        <v>85360076</v>
      </c>
      <c r="AB102" s="860">
        <f t="shared" si="66"/>
        <v>67534110</v>
      </c>
      <c r="AC102" s="404"/>
    </row>
    <row r="103" spans="1:29" ht="16.5" thickTop="1" thickBot="1" x14ac:dyDescent="0.3">
      <c r="A103" s="406"/>
      <c r="B103" s="406"/>
      <c r="C103" s="910"/>
      <c r="D103" s="910"/>
      <c r="E103" s="911"/>
      <c r="F103" s="911"/>
      <c r="G103" s="911"/>
      <c r="H103" s="921" t="s">
        <v>1982</v>
      </c>
      <c r="I103" s="919">
        <f>+I104+I105+I106+I107</f>
        <v>6077070390</v>
      </c>
      <c r="J103" s="920">
        <f t="shared" ref="J103:AB103" si="67">+J104+J105+J106+J107</f>
        <v>5986335070</v>
      </c>
      <c r="K103" s="920">
        <f t="shared" si="67"/>
        <v>2430245778</v>
      </c>
      <c r="L103" s="920">
        <f t="shared" si="67"/>
        <v>2268090037</v>
      </c>
      <c r="M103" s="920">
        <f t="shared" si="67"/>
        <v>0</v>
      </c>
      <c r="N103" s="920">
        <f t="shared" si="67"/>
        <v>0</v>
      </c>
      <c r="O103" s="920">
        <f t="shared" si="67"/>
        <v>0</v>
      </c>
      <c r="P103" s="920">
        <f t="shared" si="67"/>
        <v>0</v>
      </c>
      <c r="Q103" s="920">
        <f t="shared" si="67"/>
        <v>0</v>
      </c>
      <c r="R103" s="920">
        <f t="shared" si="67"/>
        <v>0</v>
      </c>
      <c r="S103" s="920">
        <f t="shared" si="67"/>
        <v>0</v>
      </c>
      <c r="T103" s="920">
        <f t="shared" si="67"/>
        <v>0</v>
      </c>
      <c r="U103" s="920">
        <f t="shared" si="67"/>
        <v>0</v>
      </c>
      <c r="V103" s="920">
        <f t="shared" si="67"/>
        <v>0</v>
      </c>
      <c r="W103" s="920">
        <f t="shared" si="67"/>
        <v>0</v>
      </c>
      <c r="X103" s="920">
        <f t="shared" si="67"/>
        <v>0</v>
      </c>
      <c r="Y103" s="920">
        <f t="shared" si="67"/>
        <v>6077070390</v>
      </c>
      <c r="Z103" s="920">
        <f t="shared" si="67"/>
        <v>5986335070</v>
      </c>
      <c r="AA103" s="920">
        <f t="shared" si="67"/>
        <v>2430245778</v>
      </c>
      <c r="AB103" s="920">
        <f t="shared" si="67"/>
        <v>2268090037</v>
      </c>
      <c r="AC103" s="404"/>
    </row>
    <row r="104" spans="1:29" ht="16.5" thickTop="1" thickBot="1" x14ac:dyDescent="0.3">
      <c r="A104" s="406"/>
      <c r="B104" s="406"/>
      <c r="C104" s="408"/>
      <c r="D104" s="408"/>
      <c r="E104" s="407"/>
      <c r="F104" s="407"/>
      <c r="G104" s="407"/>
      <c r="H104" s="915" t="s">
        <v>1983</v>
      </c>
      <c r="I104" s="874">
        <v>87404390</v>
      </c>
      <c r="J104" s="916">
        <v>80565478</v>
      </c>
      <c r="K104" s="916">
        <v>80565478</v>
      </c>
      <c r="L104" s="916">
        <v>80310550</v>
      </c>
      <c r="M104" s="916"/>
      <c r="N104" s="916"/>
      <c r="O104" s="916"/>
      <c r="P104" s="916"/>
      <c r="Q104" s="916"/>
      <c r="R104" s="916"/>
      <c r="S104" s="916"/>
      <c r="T104" s="916"/>
      <c r="U104" s="916"/>
      <c r="V104" s="916"/>
      <c r="W104" s="916"/>
      <c r="X104" s="916"/>
      <c r="Y104" s="860">
        <f t="shared" ref="Y104:AB107" si="68">+I104+M104+Q104+U104</f>
        <v>87404390</v>
      </c>
      <c r="Z104" s="860">
        <f t="shared" si="68"/>
        <v>80565478</v>
      </c>
      <c r="AA104" s="860">
        <f t="shared" si="68"/>
        <v>80565478</v>
      </c>
      <c r="AB104" s="860">
        <f t="shared" si="68"/>
        <v>80310550</v>
      </c>
      <c r="AC104" s="404"/>
    </row>
    <row r="105" spans="1:29" ht="16.5" thickTop="1" thickBot="1" x14ac:dyDescent="0.3">
      <c r="A105" s="406"/>
      <c r="B105" s="406"/>
      <c r="C105" s="408"/>
      <c r="D105" s="408"/>
      <c r="E105" s="407"/>
      <c r="F105" s="407"/>
      <c r="G105" s="407"/>
      <c r="H105" s="915" t="s">
        <v>1984</v>
      </c>
      <c r="I105" s="874">
        <v>1732999900</v>
      </c>
      <c r="J105" s="916">
        <v>1653213167</v>
      </c>
      <c r="K105" s="916">
        <v>671266181</v>
      </c>
      <c r="L105" s="916">
        <v>518247186</v>
      </c>
      <c r="M105" s="916"/>
      <c r="N105" s="916"/>
      <c r="O105" s="916"/>
      <c r="P105" s="916"/>
      <c r="Q105" s="916"/>
      <c r="R105" s="916"/>
      <c r="S105" s="916"/>
      <c r="T105" s="916"/>
      <c r="U105" s="916"/>
      <c r="V105" s="916"/>
      <c r="W105" s="916"/>
      <c r="X105" s="916"/>
      <c r="Y105" s="860">
        <f t="shared" si="68"/>
        <v>1732999900</v>
      </c>
      <c r="Z105" s="860">
        <f t="shared" si="68"/>
        <v>1653213167</v>
      </c>
      <c r="AA105" s="860">
        <f t="shared" si="68"/>
        <v>671266181</v>
      </c>
      <c r="AB105" s="860">
        <f t="shared" si="68"/>
        <v>518247186</v>
      </c>
      <c r="AC105" s="404"/>
    </row>
    <row r="106" spans="1:29" ht="16.5" thickTop="1" thickBot="1" x14ac:dyDescent="0.3">
      <c r="A106" s="406"/>
      <c r="B106" s="406"/>
      <c r="C106" s="408"/>
      <c r="D106" s="408"/>
      <c r="E106" s="407"/>
      <c r="F106" s="407"/>
      <c r="G106" s="407"/>
      <c r="H106" s="915" t="s">
        <v>1985</v>
      </c>
      <c r="I106" s="874">
        <v>330000000</v>
      </c>
      <c r="J106" s="916">
        <v>325890325</v>
      </c>
      <c r="K106" s="916">
        <v>188460278</v>
      </c>
      <c r="L106" s="916">
        <v>185514531</v>
      </c>
      <c r="M106" s="916"/>
      <c r="N106" s="916"/>
      <c r="O106" s="916"/>
      <c r="P106" s="916"/>
      <c r="Q106" s="916"/>
      <c r="R106" s="916"/>
      <c r="S106" s="916"/>
      <c r="T106" s="916"/>
      <c r="U106" s="916"/>
      <c r="V106" s="916"/>
      <c r="W106" s="916"/>
      <c r="X106" s="916"/>
      <c r="Y106" s="860">
        <f t="shared" si="68"/>
        <v>330000000</v>
      </c>
      <c r="Z106" s="860">
        <f t="shared" si="68"/>
        <v>325890325</v>
      </c>
      <c r="AA106" s="860">
        <f t="shared" si="68"/>
        <v>188460278</v>
      </c>
      <c r="AB106" s="860">
        <f t="shared" si="68"/>
        <v>185514531</v>
      </c>
      <c r="AC106" s="404"/>
    </row>
    <row r="107" spans="1:29" ht="27" thickTop="1" thickBot="1" x14ac:dyDescent="0.3">
      <c r="A107" s="406"/>
      <c r="B107" s="406"/>
      <c r="C107" s="408"/>
      <c r="D107" s="408"/>
      <c r="E107" s="407"/>
      <c r="F107" s="407"/>
      <c r="G107" s="407"/>
      <c r="H107" s="915" t="s">
        <v>1986</v>
      </c>
      <c r="I107" s="874">
        <v>3926666100</v>
      </c>
      <c r="J107" s="916">
        <v>3926666100</v>
      </c>
      <c r="K107" s="916">
        <v>1489953841</v>
      </c>
      <c r="L107" s="916">
        <v>1484017770</v>
      </c>
      <c r="M107" s="916"/>
      <c r="N107" s="916"/>
      <c r="O107" s="916"/>
      <c r="P107" s="916"/>
      <c r="Q107" s="916"/>
      <c r="R107" s="916"/>
      <c r="S107" s="916"/>
      <c r="T107" s="916"/>
      <c r="U107" s="916"/>
      <c r="V107" s="916"/>
      <c r="W107" s="916"/>
      <c r="X107" s="916"/>
      <c r="Y107" s="860">
        <f t="shared" si="68"/>
        <v>3926666100</v>
      </c>
      <c r="Z107" s="860">
        <f t="shared" si="68"/>
        <v>3926666100</v>
      </c>
      <c r="AA107" s="860">
        <f t="shared" si="68"/>
        <v>1489953841</v>
      </c>
      <c r="AB107" s="860">
        <f t="shared" si="68"/>
        <v>1484017770</v>
      </c>
      <c r="AC107" s="404"/>
    </row>
    <row r="108" spans="1:29" ht="16.5" thickTop="1" thickBot="1" x14ac:dyDescent="0.3">
      <c r="A108" s="406"/>
      <c r="B108" s="406"/>
      <c r="C108" s="910"/>
      <c r="D108" s="910"/>
      <c r="E108" s="911"/>
      <c r="F108" s="911"/>
      <c r="G108" s="911"/>
      <c r="H108" s="922" t="s">
        <v>1987</v>
      </c>
      <c r="I108" s="919">
        <f>+I109</f>
        <v>380660685</v>
      </c>
      <c r="J108" s="920">
        <f t="shared" ref="J108:AB108" si="69">+J109</f>
        <v>377577512</v>
      </c>
      <c r="K108" s="920">
        <f t="shared" si="69"/>
        <v>190944256</v>
      </c>
      <c r="L108" s="920">
        <f t="shared" si="69"/>
        <v>169589389</v>
      </c>
      <c r="M108" s="920">
        <f t="shared" si="69"/>
        <v>0</v>
      </c>
      <c r="N108" s="920">
        <f t="shared" si="69"/>
        <v>0</v>
      </c>
      <c r="O108" s="920">
        <f t="shared" si="69"/>
        <v>0</v>
      </c>
      <c r="P108" s="920">
        <f t="shared" si="69"/>
        <v>0</v>
      </c>
      <c r="Q108" s="920">
        <f t="shared" si="69"/>
        <v>0</v>
      </c>
      <c r="R108" s="920">
        <f t="shared" si="69"/>
        <v>0</v>
      </c>
      <c r="S108" s="920">
        <f t="shared" si="69"/>
        <v>0</v>
      </c>
      <c r="T108" s="920">
        <f t="shared" si="69"/>
        <v>0</v>
      </c>
      <c r="U108" s="920">
        <f t="shared" si="69"/>
        <v>0</v>
      </c>
      <c r="V108" s="920">
        <f t="shared" si="69"/>
        <v>0</v>
      </c>
      <c r="W108" s="920">
        <f t="shared" si="69"/>
        <v>0</v>
      </c>
      <c r="X108" s="920">
        <f t="shared" si="69"/>
        <v>0</v>
      </c>
      <c r="Y108" s="920">
        <f t="shared" si="69"/>
        <v>380660685</v>
      </c>
      <c r="Z108" s="920">
        <f t="shared" si="69"/>
        <v>377577512</v>
      </c>
      <c r="AA108" s="920">
        <f t="shared" si="69"/>
        <v>190944256</v>
      </c>
      <c r="AB108" s="920">
        <f t="shared" si="69"/>
        <v>169589389</v>
      </c>
      <c r="AC108" s="404"/>
    </row>
    <row r="109" spans="1:29" ht="16.5" thickTop="1" thickBot="1" x14ac:dyDescent="0.3">
      <c r="A109" s="406"/>
      <c r="B109" s="406"/>
      <c r="C109" s="408"/>
      <c r="D109" s="408"/>
      <c r="E109" s="407"/>
      <c r="F109" s="407"/>
      <c r="G109" s="407"/>
      <c r="H109" s="915" t="s">
        <v>1988</v>
      </c>
      <c r="I109" s="874">
        <v>380660685</v>
      </c>
      <c r="J109" s="916">
        <v>377577512</v>
      </c>
      <c r="K109" s="916">
        <v>190944256</v>
      </c>
      <c r="L109" s="916">
        <v>169589389</v>
      </c>
      <c r="M109" s="916"/>
      <c r="N109" s="916"/>
      <c r="O109" s="916"/>
      <c r="P109" s="916"/>
      <c r="Q109" s="916"/>
      <c r="R109" s="916"/>
      <c r="S109" s="916"/>
      <c r="T109" s="916"/>
      <c r="U109" s="916"/>
      <c r="V109" s="916"/>
      <c r="W109" s="916"/>
      <c r="X109" s="916"/>
      <c r="Y109" s="860">
        <f t="shared" ref="Y109:AB109" si="70">+I109+M109+Q109+U109</f>
        <v>380660685</v>
      </c>
      <c r="Z109" s="860">
        <f t="shared" si="70"/>
        <v>377577512</v>
      </c>
      <c r="AA109" s="860">
        <f t="shared" si="70"/>
        <v>190944256</v>
      </c>
      <c r="AB109" s="860">
        <f t="shared" si="70"/>
        <v>169589389</v>
      </c>
      <c r="AC109" s="404"/>
    </row>
    <row r="110" spans="1:29" ht="16.5" thickTop="1" thickBot="1" x14ac:dyDescent="0.3">
      <c r="A110" s="406"/>
      <c r="B110" s="406"/>
      <c r="C110" s="910"/>
      <c r="D110" s="910"/>
      <c r="E110" s="911"/>
      <c r="F110" s="911"/>
      <c r="G110" s="911"/>
      <c r="H110" s="923" t="s">
        <v>1989</v>
      </c>
      <c r="I110" s="919">
        <f>+I111</f>
        <v>771692505</v>
      </c>
      <c r="J110" s="920">
        <f t="shared" ref="J110:AB110" si="71">+J111</f>
        <v>695861694</v>
      </c>
      <c r="K110" s="920">
        <f t="shared" si="71"/>
        <v>383241830</v>
      </c>
      <c r="L110" s="920">
        <f t="shared" si="71"/>
        <v>135880067</v>
      </c>
      <c r="M110" s="920">
        <f t="shared" si="71"/>
        <v>0</v>
      </c>
      <c r="N110" s="920">
        <f t="shared" si="71"/>
        <v>0</v>
      </c>
      <c r="O110" s="920">
        <f t="shared" si="71"/>
        <v>0</v>
      </c>
      <c r="P110" s="920">
        <f t="shared" si="71"/>
        <v>0</v>
      </c>
      <c r="Q110" s="920">
        <f t="shared" si="71"/>
        <v>0</v>
      </c>
      <c r="R110" s="920">
        <f t="shared" si="71"/>
        <v>0</v>
      </c>
      <c r="S110" s="920">
        <f t="shared" si="71"/>
        <v>0</v>
      </c>
      <c r="T110" s="920">
        <f t="shared" si="71"/>
        <v>0</v>
      </c>
      <c r="U110" s="920">
        <f t="shared" si="71"/>
        <v>0</v>
      </c>
      <c r="V110" s="920">
        <f t="shared" si="71"/>
        <v>0</v>
      </c>
      <c r="W110" s="920">
        <f t="shared" si="71"/>
        <v>0</v>
      </c>
      <c r="X110" s="920">
        <f t="shared" si="71"/>
        <v>0</v>
      </c>
      <c r="Y110" s="920">
        <f t="shared" si="71"/>
        <v>771692505</v>
      </c>
      <c r="Z110" s="920">
        <f t="shared" si="71"/>
        <v>695861694</v>
      </c>
      <c r="AA110" s="920">
        <f t="shared" si="71"/>
        <v>383241830</v>
      </c>
      <c r="AB110" s="920">
        <f t="shared" si="71"/>
        <v>135880067</v>
      </c>
      <c r="AC110" s="404"/>
    </row>
    <row r="111" spans="1:29" ht="16.5" thickTop="1" thickBot="1" x14ac:dyDescent="0.3">
      <c r="A111" s="406"/>
      <c r="B111" s="406"/>
      <c r="C111" s="408"/>
      <c r="D111" s="408"/>
      <c r="E111" s="407"/>
      <c r="F111" s="407"/>
      <c r="G111" s="407"/>
      <c r="H111" s="924" t="s">
        <v>1990</v>
      </c>
      <c r="I111" s="874">
        <v>771692505</v>
      </c>
      <c r="J111" s="916">
        <v>695861694</v>
      </c>
      <c r="K111" s="916">
        <v>383241830</v>
      </c>
      <c r="L111" s="916">
        <v>135880067</v>
      </c>
      <c r="M111" s="916"/>
      <c r="N111" s="916"/>
      <c r="O111" s="916"/>
      <c r="P111" s="916"/>
      <c r="Q111" s="916"/>
      <c r="R111" s="916"/>
      <c r="S111" s="916"/>
      <c r="T111" s="916"/>
      <c r="U111" s="916"/>
      <c r="V111" s="916"/>
      <c r="W111" s="916"/>
      <c r="X111" s="916"/>
      <c r="Y111" s="860">
        <f t="shared" ref="Y111:AB111" si="72">+I111+M111+Q111+U111</f>
        <v>771692505</v>
      </c>
      <c r="Z111" s="860">
        <f t="shared" si="72"/>
        <v>695861694</v>
      </c>
      <c r="AA111" s="860">
        <f t="shared" si="72"/>
        <v>383241830</v>
      </c>
      <c r="AB111" s="860">
        <f t="shared" si="72"/>
        <v>135880067</v>
      </c>
      <c r="AC111" s="404"/>
    </row>
    <row r="112" spans="1:29" ht="27" thickTop="1" thickBot="1" x14ac:dyDescent="0.3">
      <c r="A112" s="406"/>
      <c r="B112" s="406"/>
      <c r="C112" s="910"/>
      <c r="D112" s="910"/>
      <c r="E112" s="911"/>
      <c r="F112" s="911"/>
      <c r="G112" s="911"/>
      <c r="H112" s="925" t="s">
        <v>1991</v>
      </c>
      <c r="I112" s="926">
        <f>+I113</f>
        <v>2137832877</v>
      </c>
      <c r="J112" s="927">
        <f t="shared" ref="J112:AB112" si="73">+J113</f>
        <v>2112660945</v>
      </c>
      <c r="K112" s="927">
        <f t="shared" si="73"/>
        <v>909505617</v>
      </c>
      <c r="L112" s="927">
        <f t="shared" si="73"/>
        <v>885578496</v>
      </c>
      <c r="M112" s="927">
        <f t="shared" si="73"/>
        <v>0</v>
      </c>
      <c r="N112" s="927">
        <f t="shared" si="73"/>
        <v>0</v>
      </c>
      <c r="O112" s="927">
        <f t="shared" si="73"/>
        <v>0</v>
      </c>
      <c r="P112" s="927">
        <f t="shared" si="73"/>
        <v>0</v>
      </c>
      <c r="Q112" s="927">
        <f t="shared" si="73"/>
        <v>0</v>
      </c>
      <c r="R112" s="927">
        <f t="shared" si="73"/>
        <v>0</v>
      </c>
      <c r="S112" s="927">
        <f t="shared" si="73"/>
        <v>0</v>
      </c>
      <c r="T112" s="927">
        <f t="shared" si="73"/>
        <v>0</v>
      </c>
      <c r="U112" s="927">
        <f t="shared" si="73"/>
        <v>0</v>
      </c>
      <c r="V112" s="927">
        <f t="shared" si="73"/>
        <v>0</v>
      </c>
      <c r="W112" s="927">
        <f t="shared" si="73"/>
        <v>0</v>
      </c>
      <c r="X112" s="927">
        <f t="shared" si="73"/>
        <v>0</v>
      </c>
      <c r="Y112" s="927">
        <f t="shared" si="73"/>
        <v>2137832877</v>
      </c>
      <c r="Z112" s="927">
        <f t="shared" si="73"/>
        <v>2112660945</v>
      </c>
      <c r="AA112" s="927">
        <f t="shared" si="73"/>
        <v>909505617</v>
      </c>
      <c r="AB112" s="927">
        <f t="shared" si="73"/>
        <v>885578496</v>
      </c>
      <c r="AC112" s="404"/>
    </row>
    <row r="113" spans="1:29" ht="16.5" thickTop="1" thickBot="1" x14ac:dyDescent="0.3">
      <c r="A113" s="406"/>
      <c r="B113" s="406"/>
      <c r="C113" s="408"/>
      <c r="D113" s="408"/>
      <c r="E113" s="407"/>
      <c r="F113" s="407"/>
      <c r="G113" s="407"/>
      <c r="H113" s="915" t="s">
        <v>1992</v>
      </c>
      <c r="I113" s="874">
        <v>2137832877</v>
      </c>
      <c r="J113" s="916">
        <v>2112660945</v>
      </c>
      <c r="K113" s="916">
        <v>909505617</v>
      </c>
      <c r="L113" s="916">
        <v>885578496</v>
      </c>
      <c r="M113" s="916"/>
      <c r="N113" s="916"/>
      <c r="O113" s="916"/>
      <c r="P113" s="916"/>
      <c r="Q113" s="916"/>
      <c r="R113" s="916"/>
      <c r="S113" s="916"/>
      <c r="T113" s="916"/>
      <c r="U113" s="916"/>
      <c r="V113" s="916"/>
      <c r="W113" s="916"/>
      <c r="X113" s="916"/>
      <c r="Y113" s="860">
        <f t="shared" ref="Y113:AB113" si="74">+I113+M113+Q113+U113</f>
        <v>2137832877</v>
      </c>
      <c r="Z113" s="860">
        <f t="shared" si="74"/>
        <v>2112660945</v>
      </c>
      <c r="AA113" s="860">
        <f t="shared" si="74"/>
        <v>909505617</v>
      </c>
      <c r="AB113" s="860">
        <f t="shared" si="74"/>
        <v>885578496</v>
      </c>
      <c r="AC113" s="404"/>
    </row>
    <row r="114" spans="1:29" ht="16.5" thickTop="1" thickBot="1" x14ac:dyDescent="0.3">
      <c r="A114" s="406"/>
      <c r="B114" s="406"/>
      <c r="C114" s="408"/>
      <c r="D114" s="408"/>
      <c r="E114" s="407"/>
      <c r="F114" s="407"/>
      <c r="G114" s="407"/>
      <c r="H114" s="928"/>
      <c r="I114" s="860"/>
      <c r="J114" s="916"/>
      <c r="K114" s="916"/>
      <c r="L114" s="916"/>
      <c r="M114" s="916"/>
      <c r="N114" s="916"/>
      <c r="O114" s="916"/>
      <c r="P114" s="916"/>
      <c r="Q114" s="916"/>
      <c r="R114" s="916"/>
      <c r="S114" s="916"/>
      <c r="T114" s="916"/>
      <c r="U114" s="916"/>
      <c r="V114" s="916"/>
      <c r="W114" s="916"/>
      <c r="X114" s="916"/>
      <c r="Y114" s="916"/>
      <c r="Z114" s="916"/>
      <c r="AA114" s="916"/>
      <c r="AB114" s="916"/>
      <c r="AC114" s="404"/>
    </row>
    <row r="115" spans="1:29" ht="16.5" thickTop="1" thickBot="1" x14ac:dyDescent="0.3">
      <c r="A115" s="406"/>
      <c r="B115" s="406"/>
      <c r="C115" s="910"/>
      <c r="D115" s="910"/>
      <c r="E115" s="911"/>
      <c r="F115" s="911"/>
      <c r="G115" s="911"/>
      <c r="H115" s="929" t="s">
        <v>1993</v>
      </c>
      <c r="I115" s="919">
        <f>+I112+I108+I103+I101+I98+I94+I90+I110</f>
        <v>27504639849</v>
      </c>
      <c r="J115" s="920">
        <f>+J112+J108+J103+J101+J98+J94+J90+J110</f>
        <v>26180267560</v>
      </c>
      <c r="K115" s="920">
        <f t="shared" ref="K115:AB115" si="75">+K112+K108+K103+K101+K98+K94+K90+K110</f>
        <v>12971015463</v>
      </c>
      <c r="L115" s="920">
        <f t="shared" si="75"/>
        <v>11793940848</v>
      </c>
      <c r="M115" s="920">
        <f t="shared" si="75"/>
        <v>0</v>
      </c>
      <c r="N115" s="920">
        <f t="shared" si="75"/>
        <v>0</v>
      </c>
      <c r="O115" s="920">
        <f t="shared" si="75"/>
        <v>0</v>
      </c>
      <c r="P115" s="920">
        <f t="shared" si="75"/>
        <v>0</v>
      </c>
      <c r="Q115" s="920">
        <f t="shared" si="75"/>
        <v>0</v>
      </c>
      <c r="R115" s="920">
        <f t="shared" si="75"/>
        <v>0</v>
      </c>
      <c r="S115" s="920">
        <f t="shared" si="75"/>
        <v>0</v>
      </c>
      <c r="T115" s="920">
        <f t="shared" si="75"/>
        <v>0</v>
      </c>
      <c r="U115" s="920">
        <f t="shared" si="75"/>
        <v>0</v>
      </c>
      <c r="V115" s="920">
        <f t="shared" si="75"/>
        <v>0</v>
      </c>
      <c r="W115" s="920">
        <f t="shared" si="75"/>
        <v>0</v>
      </c>
      <c r="X115" s="920">
        <f t="shared" si="75"/>
        <v>0</v>
      </c>
      <c r="Y115" s="920">
        <f>+Y112+Y108+Y103+Y101+Y98+Y94+Y90+Y110</f>
        <v>27504639849</v>
      </c>
      <c r="Z115" s="920">
        <f t="shared" si="75"/>
        <v>26180267560</v>
      </c>
      <c r="AA115" s="920">
        <f t="shared" si="75"/>
        <v>12971015463</v>
      </c>
      <c r="AB115" s="920">
        <f t="shared" si="75"/>
        <v>11793940848</v>
      </c>
      <c r="AC115" s="404"/>
    </row>
    <row r="116" spans="1:29" ht="16.5" thickTop="1" thickBot="1" x14ac:dyDescent="0.3">
      <c r="A116" s="406"/>
      <c r="B116" s="406"/>
      <c r="C116" s="408"/>
      <c r="D116" s="408"/>
      <c r="E116" s="407"/>
      <c r="F116" s="407"/>
      <c r="G116" s="407"/>
      <c r="H116" s="930"/>
      <c r="I116" s="860"/>
      <c r="J116" s="916"/>
      <c r="K116" s="916"/>
      <c r="L116" s="916"/>
      <c r="M116" s="916"/>
      <c r="N116" s="916"/>
      <c r="O116" s="916"/>
      <c r="P116" s="916"/>
      <c r="Q116" s="916"/>
      <c r="R116" s="916"/>
      <c r="S116" s="916"/>
      <c r="T116" s="916"/>
      <c r="U116" s="916"/>
      <c r="V116" s="916"/>
      <c r="W116" s="916"/>
      <c r="X116" s="916"/>
      <c r="Y116" s="916"/>
      <c r="Z116" s="916"/>
      <c r="AA116" s="916"/>
      <c r="AB116" s="916"/>
      <c r="AC116" s="404"/>
    </row>
    <row r="117" spans="1:29" ht="16.5" thickTop="1" thickBot="1" x14ac:dyDescent="0.3">
      <c r="A117" s="406"/>
      <c r="B117" s="406"/>
      <c r="C117" s="910"/>
      <c r="D117" s="910"/>
      <c r="E117" s="911"/>
      <c r="F117" s="911"/>
      <c r="G117" s="911"/>
      <c r="H117" s="929" t="s">
        <v>1994</v>
      </c>
      <c r="I117" s="919">
        <f>+I115+I88</f>
        <v>34971739606</v>
      </c>
      <c r="J117" s="919">
        <f t="shared" ref="J117:L117" si="76">+J115+J88</f>
        <v>33127045764</v>
      </c>
      <c r="K117" s="919">
        <f t="shared" si="76"/>
        <v>18613404204</v>
      </c>
      <c r="L117" s="919">
        <f t="shared" si="76"/>
        <v>17054172344</v>
      </c>
      <c r="M117" s="920">
        <f t="shared" ref="M117:X117" si="77">+M115+M82</f>
        <v>0</v>
      </c>
      <c r="N117" s="920">
        <f t="shared" si="77"/>
        <v>0</v>
      </c>
      <c r="O117" s="920">
        <f t="shared" si="77"/>
        <v>0</v>
      </c>
      <c r="P117" s="920">
        <f t="shared" si="77"/>
        <v>0</v>
      </c>
      <c r="Q117" s="920">
        <f t="shared" si="77"/>
        <v>0</v>
      </c>
      <c r="R117" s="920">
        <f t="shared" si="77"/>
        <v>0</v>
      </c>
      <c r="S117" s="920">
        <f t="shared" si="77"/>
        <v>0</v>
      </c>
      <c r="T117" s="920">
        <f t="shared" si="77"/>
        <v>0</v>
      </c>
      <c r="U117" s="920">
        <f t="shared" si="77"/>
        <v>0</v>
      </c>
      <c r="V117" s="920">
        <f t="shared" si="77"/>
        <v>0</v>
      </c>
      <c r="W117" s="920">
        <f t="shared" si="77"/>
        <v>0</v>
      </c>
      <c r="X117" s="920">
        <f t="shared" si="77"/>
        <v>0</v>
      </c>
      <c r="Y117" s="919">
        <f t="shared" ref="Y117:AB117" si="78">+Y115+Y88</f>
        <v>34971739606</v>
      </c>
      <c r="Z117" s="919">
        <f t="shared" si="78"/>
        <v>33127045764</v>
      </c>
      <c r="AA117" s="919">
        <f t="shared" si="78"/>
        <v>18613404204</v>
      </c>
      <c r="AB117" s="919">
        <f t="shared" si="78"/>
        <v>17054172344</v>
      </c>
      <c r="AC117" s="404"/>
    </row>
    <row r="118" spans="1:29" ht="15.75" thickTop="1" x14ac:dyDescent="0.25">
      <c r="Y118" s="931"/>
      <c r="Z118" s="931"/>
      <c r="AA118" s="931"/>
      <c r="AB118" s="931"/>
    </row>
    <row r="119" spans="1:29" x14ac:dyDescent="0.25">
      <c r="AA119" s="931"/>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86"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2"/>
  <sheetViews>
    <sheetView zoomScaleNormal="100" zoomScaleSheetLayoutView="100" workbookViewId="0">
      <selection activeCell="A15" sqref="A15"/>
    </sheetView>
  </sheetViews>
  <sheetFormatPr baseColWidth="10" defaultColWidth="14.42578125" defaultRowHeight="15" x14ac:dyDescent="0.25"/>
  <cols>
    <col min="1" max="1" width="16" style="385" customWidth="1"/>
    <col min="2" max="2" width="14.140625" style="385" customWidth="1"/>
    <col min="3" max="4" width="14.42578125" style="385" customWidth="1"/>
    <col min="5" max="7" width="10.7109375" style="385" customWidth="1"/>
    <col min="8" max="8" width="69" style="385" customWidth="1"/>
    <col min="9" max="9" width="20.28515625" style="480" customWidth="1"/>
    <col min="10" max="28" width="20.28515625" style="385" customWidth="1"/>
    <col min="29" max="29" width="51.42578125" style="385" customWidth="1"/>
    <col min="30" max="16384" width="14.42578125" style="385"/>
  </cols>
  <sheetData>
    <row r="1" spans="1:59" ht="30.75" customHeight="1" thickTop="1" thickBot="1" x14ac:dyDescent="0.3">
      <c r="A1" s="1082" t="s">
        <v>237</v>
      </c>
      <c r="B1" s="1082" t="s">
        <v>238</v>
      </c>
      <c r="C1" s="1080" t="s">
        <v>239</v>
      </c>
      <c r="D1" s="1082" t="s">
        <v>240</v>
      </c>
      <c r="E1" s="1082" t="s">
        <v>241</v>
      </c>
      <c r="F1" s="1082" t="s">
        <v>242</v>
      </c>
      <c r="G1" s="1082" t="s">
        <v>243</v>
      </c>
      <c r="H1" s="1080" t="s">
        <v>357</v>
      </c>
      <c r="I1" s="1077" t="s">
        <v>409</v>
      </c>
      <c r="J1" s="1084"/>
      <c r="K1" s="1084"/>
      <c r="L1" s="1085"/>
      <c r="M1" s="1077" t="s">
        <v>409</v>
      </c>
      <c r="N1" s="1084"/>
      <c r="O1" s="1084"/>
      <c r="P1" s="1085"/>
      <c r="Q1" s="1077" t="s">
        <v>409</v>
      </c>
      <c r="R1" s="1084"/>
      <c r="S1" s="1084"/>
      <c r="T1" s="1085"/>
      <c r="U1" s="1077" t="s">
        <v>409</v>
      </c>
      <c r="V1" s="1084"/>
      <c r="W1" s="1084"/>
      <c r="X1" s="1085"/>
      <c r="Y1" s="1077" t="s">
        <v>362</v>
      </c>
      <c r="Z1" s="1084"/>
      <c r="AA1" s="1084"/>
      <c r="AB1" s="1085"/>
      <c r="AC1" s="400" t="s">
        <v>363</v>
      </c>
    </row>
    <row r="2" spans="1:59" ht="16.5" thickTop="1" thickBot="1" x14ac:dyDescent="0.3">
      <c r="A2" s="1083"/>
      <c r="B2" s="1083"/>
      <c r="C2" s="1081"/>
      <c r="D2" s="1083"/>
      <c r="E2" s="1083"/>
      <c r="F2" s="1083"/>
      <c r="G2" s="1083"/>
      <c r="H2" s="1081"/>
      <c r="I2" s="402" t="s">
        <v>364</v>
      </c>
      <c r="J2" s="401" t="s">
        <v>365</v>
      </c>
      <c r="K2" s="401" t="s">
        <v>366</v>
      </c>
      <c r="L2" s="401" t="s">
        <v>367</v>
      </c>
      <c r="M2" s="401" t="s">
        <v>364</v>
      </c>
      <c r="N2" s="401" t="s">
        <v>365</v>
      </c>
      <c r="O2" s="401" t="s">
        <v>366</v>
      </c>
      <c r="P2" s="401" t="s">
        <v>367</v>
      </c>
      <c r="Q2" s="401" t="s">
        <v>364</v>
      </c>
      <c r="R2" s="401" t="s">
        <v>365</v>
      </c>
      <c r="S2" s="401" t="s">
        <v>366</v>
      </c>
      <c r="T2" s="401" t="s">
        <v>367</v>
      </c>
      <c r="U2" s="401" t="s">
        <v>364</v>
      </c>
      <c r="V2" s="401" t="s">
        <v>365</v>
      </c>
      <c r="W2" s="401" t="s">
        <v>366</v>
      </c>
      <c r="X2" s="401" t="s">
        <v>367</v>
      </c>
      <c r="Y2" s="401" t="s">
        <v>364</v>
      </c>
      <c r="Z2" s="401" t="s">
        <v>365</v>
      </c>
      <c r="AA2" s="401" t="s">
        <v>366</v>
      </c>
      <c r="AB2" s="401" t="s">
        <v>368</v>
      </c>
      <c r="AC2" s="401"/>
    </row>
    <row r="3" spans="1:59" ht="16.5" thickTop="1" thickBot="1" x14ac:dyDescent="0.3">
      <c r="A3" s="403">
        <v>2</v>
      </c>
      <c r="B3" s="403" t="s">
        <v>269</v>
      </c>
      <c r="C3" s="403"/>
      <c r="D3" s="403"/>
      <c r="E3" s="403"/>
      <c r="F3" s="403"/>
      <c r="G3" s="403"/>
      <c r="H3" s="481" t="s">
        <v>405</v>
      </c>
      <c r="I3" s="482">
        <f t="shared" ref="I3:X3" si="0">+I5+I14</f>
        <v>0</v>
      </c>
      <c r="J3" s="482">
        <f t="shared" si="0"/>
        <v>0</v>
      </c>
      <c r="K3" s="482">
        <f t="shared" si="0"/>
        <v>0</v>
      </c>
      <c r="L3" s="482">
        <f t="shared" si="0"/>
        <v>0</v>
      </c>
      <c r="M3" s="482">
        <f t="shared" si="0"/>
        <v>0</v>
      </c>
      <c r="N3" s="482">
        <f t="shared" si="0"/>
        <v>0</v>
      </c>
      <c r="O3" s="482">
        <f t="shared" si="0"/>
        <v>0</v>
      </c>
      <c r="P3" s="482">
        <f t="shared" si="0"/>
        <v>0</v>
      </c>
      <c r="Q3" s="482">
        <f t="shared" si="0"/>
        <v>0</v>
      </c>
      <c r="R3" s="482">
        <f t="shared" si="0"/>
        <v>0</v>
      </c>
      <c r="S3" s="482">
        <f t="shared" si="0"/>
        <v>0</v>
      </c>
      <c r="T3" s="482">
        <f t="shared" si="0"/>
        <v>0</v>
      </c>
      <c r="U3" s="482">
        <f t="shared" si="0"/>
        <v>0</v>
      </c>
      <c r="V3" s="482">
        <f t="shared" si="0"/>
        <v>0</v>
      </c>
      <c r="W3" s="482">
        <f t="shared" si="0"/>
        <v>0</v>
      </c>
      <c r="X3" s="482">
        <f t="shared" si="0"/>
        <v>0</v>
      </c>
      <c r="Y3" s="483">
        <f t="shared" ref="Y3:AB23" si="1">+I3+M3+Q3+U3</f>
        <v>0</v>
      </c>
      <c r="Z3" s="483">
        <f t="shared" si="1"/>
        <v>0</v>
      </c>
      <c r="AA3" s="483">
        <f t="shared" si="1"/>
        <v>0</v>
      </c>
      <c r="AB3" s="483">
        <f t="shared" si="1"/>
        <v>0</v>
      </c>
      <c r="AC3" s="404"/>
    </row>
    <row r="4" spans="1:59" ht="16.5" thickTop="1" thickBot="1" x14ac:dyDescent="0.3">
      <c r="A4" s="410"/>
      <c r="B4" s="405"/>
      <c r="C4" s="405"/>
      <c r="D4" s="405"/>
      <c r="E4" s="410"/>
      <c r="F4" s="410"/>
      <c r="G4" s="410"/>
      <c r="H4" s="484" t="s">
        <v>107</v>
      </c>
      <c r="I4" s="485">
        <f>+I5+I14</f>
        <v>0</v>
      </c>
      <c r="J4" s="485">
        <f t="shared" ref="J4:AB4" si="2">+J5+J14</f>
        <v>0</v>
      </c>
      <c r="K4" s="485">
        <f t="shared" si="2"/>
        <v>0</v>
      </c>
      <c r="L4" s="485">
        <f t="shared" si="2"/>
        <v>0</v>
      </c>
      <c r="M4" s="485">
        <f t="shared" si="2"/>
        <v>0</v>
      </c>
      <c r="N4" s="485">
        <f t="shared" si="2"/>
        <v>0</v>
      </c>
      <c r="O4" s="485">
        <f t="shared" si="2"/>
        <v>0</v>
      </c>
      <c r="P4" s="485">
        <f t="shared" si="2"/>
        <v>0</v>
      </c>
      <c r="Q4" s="485">
        <f t="shared" si="2"/>
        <v>0</v>
      </c>
      <c r="R4" s="485">
        <f t="shared" si="2"/>
        <v>0</v>
      </c>
      <c r="S4" s="485">
        <f t="shared" si="2"/>
        <v>0</v>
      </c>
      <c r="T4" s="485">
        <f t="shared" si="2"/>
        <v>0</v>
      </c>
      <c r="U4" s="485">
        <f t="shared" si="2"/>
        <v>0</v>
      </c>
      <c r="V4" s="485">
        <f t="shared" si="2"/>
        <v>0</v>
      </c>
      <c r="W4" s="485">
        <f t="shared" si="2"/>
        <v>0</v>
      </c>
      <c r="X4" s="485">
        <f t="shared" si="2"/>
        <v>0</v>
      </c>
      <c r="Y4" s="485">
        <f t="shared" si="2"/>
        <v>0</v>
      </c>
      <c r="Z4" s="485">
        <f t="shared" si="2"/>
        <v>0</v>
      </c>
      <c r="AA4" s="485">
        <f t="shared" si="2"/>
        <v>0</v>
      </c>
      <c r="AB4" s="485">
        <f t="shared" si="2"/>
        <v>0</v>
      </c>
      <c r="AC4" s="404"/>
    </row>
    <row r="5" spans="1:59" ht="16.5" thickTop="1" thickBot="1" x14ac:dyDescent="0.3">
      <c r="A5" s="410"/>
      <c r="B5" s="405"/>
      <c r="C5" s="405"/>
      <c r="D5" s="438"/>
      <c r="E5" s="439"/>
      <c r="F5" s="439"/>
      <c r="G5" s="439"/>
      <c r="H5" s="486" t="s">
        <v>104</v>
      </c>
      <c r="I5" s="485">
        <f t="shared" ref="I5:X5" si="3">+I6+I10</f>
        <v>0</v>
      </c>
      <c r="J5" s="485">
        <f t="shared" si="3"/>
        <v>0</v>
      </c>
      <c r="K5" s="485">
        <f t="shared" si="3"/>
        <v>0</v>
      </c>
      <c r="L5" s="485">
        <f t="shared" si="3"/>
        <v>0</v>
      </c>
      <c r="M5" s="485">
        <f t="shared" si="3"/>
        <v>0</v>
      </c>
      <c r="N5" s="485">
        <f t="shared" si="3"/>
        <v>0</v>
      </c>
      <c r="O5" s="485">
        <f t="shared" si="3"/>
        <v>0</v>
      </c>
      <c r="P5" s="485">
        <f t="shared" si="3"/>
        <v>0</v>
      </c>
      <c r="Q5" s="485">
        <f t="shared" si="3"/>
        <v>0</v>
      </c>
      <c r="R5" s="485">
        <f t="shared" si="3"/>
        <v>0</v>
      </c>
      <c r="S5" s="485">
        <f t="shared" si="3"/>
        <v>0</v>
      </c>
      <c r="T5" s="485">
        <f t="shared" si="3"/>
        <v>0</v>
      </c>
      <c r="U5" s="485">
        <f t="shared" si="3"/>
        <v>0</v>
      </c>
      <c r="V5" s="485">
        <f t="shared" si="3"/>
        <v>0</v>
      </c>
      <c r="W5" s="485">
        <f t="shared" si="3"/>
        <v>0</v>
      </c>
      <c r="X5" s="485">
        <f t="shared" si="3"/>
        <v>0</v>
      </c>
      <c r="Y5" s="487">
        <f>+I5+M5+Q5+U5</f>
        <v>0</v>
      </c>
      <c r="Z5" s="487">
        <f>+J5+N5+R5+V5</f>
        <v>0</v>
      </c>
      <c r="AA5" s="487">
        <f>+K5+O5+S5+W5</f>
        <v>0</v>
      </c>
      <c r="AB5" s="487">
        <f>+L5+P5+T5+X5</f>
        <v>0</v>
      </c>
      <c r="AC5" s="404"/>
    </row>
    <row r="6" spans="1:59" ht="15.75" customHeight="1" thickTop="1" thickBot="1" x14ac:dyDescent="0.3">
      <c r="A6" s="409"/>
      <c r="B6" s="409"/>
      <c r="C6" s="409"/>
      <c r="D6" s="409"/>
      <c r="E6" s="409"/>
      <c r="F6" s="409"/>
      <c r="G6" s="409"/>
      <c r="H6" s="488" t="s">
        <v>105</v>
      </c>
      <c r="I6" s="489">
        <f>+I7</f>
        <v>0</v>
      </c>
      <c r="J6" s="489">
        <f t="shared" ref="J6:X8" si="4">+J7</f>
        <v>0</v>
      </c>
      <c r="K6" s="489">
        <f t="shared" si="4"/>
        <v>0</v>
      </c>
      <c r="L6" s="489">
        <f t="shared" si="4"/>
        <v>0</v>
      </c>
      <c r="M6" s="489">
        <f t="shared" si="4"/>
        <v>0</v>
      </c>
      <c r="N6" s="489">
        <f t="shared" si="4"/>
        <v>0</v>
      </c>
      <c r="O6" s="489">
        <f t="shared" si="4"/>
        <v>0</v>
      </c>
      <c r="P6" s="489">
        <f t="shared" si="4"/>
        <v>0</v>
      </c>
      <c r="Q6" s="489">
        <f t="shared" si="4"/>
        <v>0</v>
      </c>
      <c r="R6" s="489">
        <f t="shared" si="4"/>
        <v>0</v>
      </c>
      <c r="S6" s="489">
        <f t="shared" si="4"/>
        <v>0</v>
      </c>
      <c r="T6" s="489">
        <f t="shared" si="4"/>
        <v>0</v>
      </c>
      <c r="U6" s="489">
        <f t="shared" si="4"/>
        <v>0</v>
      </c>
      <c r="V6" s="489">
        <f t="shared" si="4"/>
        <v>0</v>
      </c>
      <c r="W6" s="489">
        <f t="shared" si="4"/>
        <v>0</v>
      </c>
      <c r="X6" s="489">
        <f t="shared" si="4"/>
        <v>0</v>
      </c>
      <c r="Y6" s="490">
        <f t="shared" si="1"/>
        <v>0</v>
      </c>
      <c r="Z6" s="490">
        <f t="shared" si="1"/>
        <v>0</v>
      </c>
      <c r="AA6" s="490">
        <f t="shared" si="1"/>
        <v>0</v>
      </c>
      <c r="AB6" s="490">
        <f t="shared" si="1"/>
        <v>0</v>
      </c>
      <c r="AC6" s="404"/>
    </row>
    <row r="7" spans="1:59" ht="15.75" customHeight="1" thickTop="1" thickBot="1" x14ac:dyDescent="0.3">
      <c r="A7" s="409"/>
      <c r="B7" s="409"/>
      <c r="C7" s="409"/>
      <c r="D7" s="409"/>
      <c r="E7" s="409"/>
      <c r="F7" s="409"/>
      <c r="G7" s="409"/>
      <c r="H7" s="488" t="s">
        <v>406</v>
      </c>
      <c r="I7" s="489">
        <f>+I8</f>
        <v>0</v>
      </c>
      <c r="J7" s="489">
        <f t="shared" si="4"/>
        <v>0</v>
      </c>
      <c r="K7" s="489">
        <f t="shared" si="4"/>
        <v>0</v>
      </c>
      <c r="L7" s="489">
        <f t="shared" si="4"/>
        <v>0</v>
      </c>
      <c r="M7" s="489">
        <f t="shared" si="4"/>
        <v>0</v>
      </c>
      <c r="N7" s="489">
        <f t="shared" si="4"/>
        <v>0</v>
      </c>
      <c r="O7" s="489">
        <f t="shared" si="4"/>
        <v>0</v>
      </c>
      <c r="P7" s="489">
        <f t="shared" si="4"/>
        <v>0</v>
      </c>
      <c r="Q7" s="489">
        <f t="shared" si="4"/>
        <v>0</v>
      </c>
      <c r="R7" s="489">
        <f t="shared" si="4"/>
        <v>0</v>
      </c>
      <c r="S7" s="489">
        <f t="shared" si="4"/>
        <v>0</v>
      </c>
      <c r="T7" s="489">
        <f t="shared" si="4"/>
        <v>0</v>
      </c>
      <c r="U7" s="489">
        <f t="shared" si="4"/>
        <v>0</v>
      </c>
      <c r="V7" s="489">
        <f t="shared" si="4"/>
        <v>0</v>
      </c>
      <c r="W7" s="489">
        <f t="shared" si="4"/>
        <v>0</v>
      </c>
      <c r="X7" s="489">
        <f t="shared" si="4"/>
        <v>0</v>
      </c>
      <c r="Y7" s="490">
        <f t="shared" si="1"/>
        <v>0</v>
      </c>
      <c r="Z7" s="490">
        <f t="shared" si="1"/>
        <v>0</v>
      </c>
      <c r="AA7" s="490">
        <f t="shared" si="1"/>
        <v>0</v>
      </c>
      <c r="AB7" s="490">
        <f t="shared" si="1"/>
        <v>0</v>
      </c>
      <c r="AC7" s="404"/>
    </row>
    <row r="8" spans="1:59" ht="15.75" customHeight="1" thickTop="1" thickBot="1" x14ac:dyDescent="0.3">
      <c r="A8" s="406"/>
      <c r="B8" s="406"/>
      <c r="C8" s="406"/>
      <c r="D8" s="406"/>
      <c r="E8" s="407"/>
      <c r="F8" s="407"/>
      <c r="G8" s="406"/>
      <c r="H8" s="491" t="s">
        <v>407</v>
      </c>
      <c r="I8" s="492">
        <f>+I9</f>
        <v>0</v>
      </c>
      <c r="J8" s="492">
        <f t="shared" si="4"/>
        <v>0</v>
      </c>
      <c r="K8" s="492">
        <f t="shared" si="4"/>
        <v>0</v>
      </c>
      <c r="L8" s="492">
        <f t="shared" si="4"/>
        <v>0</v>
      </c>
      <c r="M8" s="492">
        <f t="shared" si="4"/>
        <v>0</v>
      </c>
      <c r="N8" s="492">
        <f t="shared" si="4"/>
        <v>0</v>
      </c>
      <c r="O8" s="492">
        <f t="shared" si="4"/>
        <v>0</v>
      </c>
      <c r="P8" s="492">
        <f t="shared" si="4"/>
        <v>0</v>
      </c>
      <c r="Q8" s="492">
        <f t="shared" si="4"/>
        <v>0</v>
      </c>
      <c r="R8" s="492">
        <f t="shared" si="4"/>
        <v>0</v>
      </c>
      <c r="S8" s="492">
        <f t="shared" si="4"/>
        <v>0</v>
      </c>
      <c r="T8" s="492">
        <f t="shared" si="4"/>
        <v>0</v>
      </c>
      <c r="U8" s="492">
        <f t="shared" si="4"/>
        <v>0</v>
      </c>
      <c r="V8" s="492">
        <f t="shared" si="4"/>
        <v>0</v>
      </c>
      <c r="W8" s="492">
        <f t="shared" si="4"/>
        <v>0</v>
      </c>
      <c r="X8" s="492">
        <f t="shared" si="4"/>
        <v>0</v>
      </c>
      <c r="Y8" s="493">
        <f t="shared" si="1"/>
        <v>0</v>
      </c>
      <c r="Z8" s="493">
        <f t="shared" si="1"/>
        <v>0</v>
      </c>
      <c r="AA8" s="493">
        <f t="shared" si="1"/>
        <v>0</v>
      </c>
      <c r="AB8" s="493">
        <f t="shared" si="1"/>
        <v>0</v>
      </c>
      <c r="AC8" s="404"/>
    </row>
    <row r="9" spans="1:59" ht="15.75" customHeight="1" thickTop="1" thickBot="1" x14ac:dyDescent="0.3">
      <c r="A9" s="406"/>
      <c r="B9" s="406"/>
      <c r="C9" s="406"/>
      <c r="D9" s="406"/>
      <c r="E9" s="407"/>
      <c r="F9" s="407"/>
      <c r="G9" s="407"/>
      <c r="H9" s="491" t="s">
        <v>106</v>
      </c>
      <c r="I9" s="492"/>
      <c r="J9" s="492"/>
      <c r="K9" s="492"/>
      <c r="L9" s="492"/>
      <c r="M9" s="492"/>
      <c r="N9" s="492"/>
      <c r="O9" s="492"/>
      <c r="P9" s="492"/>
      <c r="Q9" s="492"/>
      <c r="R9" s="492"/>
      <c r="S9" s="492"/>
      <c r="T9" s="492"/>
      <c r="U9" s="492"/>
      <c r="V9" s="492"/>
      <c r="W9" s="492"/>
      <c r="X9" s="492"/>
      <c r="Y9" s="493">
        <f t="shared" si="1"/>
        <v>0</v>
      </c>
      <c r="Z9" s="493">
        <f t="shared" si="1"/>
        <v>0</v>
      </c>
      <c r="AA9" s="493">
        <f t="shared" si="1"/>
        <v>0</v>
      </c>
      <c r="AB9" s="493">
        <f t="shared" si="1"/>
        <v>0</v>
      </c>
      <c r="AC9" s="404"/>
    </row>
    <row r="10" spans="1:59" ht="15.75" customHeight="1" thickTop="1" thickBot="1" x14ac:dyDescent="0.3">
      <c r="A10" s="409"/>
      <c r="B10" s="409"/>
      <c r="C10" s="409"/>
      <c r="D10" s="409"/>
      <c r="E10" s="409"/>
      <c r="F10" s="409"/>
      <c r="G10" s="409"/>
      <c r="H10" s="488" t="s">
        <v>408</v>
      </c>
      <c r="I10" s="489">
        <f>+I11</f>
        <v>0</v>
      </c>
      <c r="J10" s="489">
        <f t="shared" ref="J10:X12" si="5">+J11</f>
        <v>0</v>
      </c>
      <c r="K10" s="489">
        <f t="shared" si="5"/>
        <v>0</v>
      </c>
      <c r="L10" s="489">
        <f t="shared" si="5"/>
        <v>0</v>
      </c>
      <c r="M10" s="489">
        <f t="shared" si="5"/>
        <v>0</v>
      </c>
      <c r="N10" s="489">
        <f t="shared" si="5"/>
        <v>0</v>
      </c>
      <c r="O10" s="489">
        <f t="shared" si="5"/>
        <v>0</v>
      </c>
      <c r="P10" s="489">
        <f t="shared" si="5"/>
        <v>0</v>
      </c>
      <c r="Q10" s="489">
        <f t="shared" si="5"/>
        <v>0</v>
      </c>
      <c r="R10" s="489">
        <f t="shared" si="5"/>
        <v>0</v>
      </c>
      <c r="S10" s="489">
        <f t="shared" si="5"/>
        <v>0</v>
      </c>
      <c r="T10" s="489">
        <f t="shared" si="5"/>
        <v>0</v>
      </c>
      <c r="U10" s="489">
        <f t="shared" si="5"/>
        <v>0</v>
      </c>
      <c r="V10" s="489">
        <f t="shared" si="5"/>
        <v>0</v>
      </c>
      <c r="W10" s="489">
        <f t="shared" si="5"/>
        <v>0</v>
      </c>
      <c r="X10" s="489">
        <f t="shared" si="5"/>
        <v>0</v>
      </c>
      <c r="Y10" s="490">
        <f t="shared" si="1"/>
        <v>0</v>
      </c>
      <c r="Z10" s="490">
        <f t="shared" si="1"/>
        <v>0</v>
      </c>
      <c r="AA10" s="490">
        <f t="shared" si="1"/>
        <v>0</v>
      </c>
      <c r="AB10" s="490">
        <f t="shared" si="1"/>
        <v>0</v>
      </c>
      <c r="AC10" s="404"/>
    </row>
    <row r="11" spans="1:59" ht="15.75" customHeight="1" thickTop="1" thickBot="1" x14ac:dyDescent="0.3">
      <c r="A11" s="409"/>
      <c r="B11" s="409"/>
      <c r="C11" s="409"/>
      <c r="D11" s="409"/>
      <c r="E11" s="409"/>
      <c r="F11" s="409"/>
      <c r="G11" s="409"/>
      <c r="H11" s="488" t="s">
        <v>406</v>
      </c>
      <c r="I11" s="489">
        <f>+I12</f>
        <v>0</v>
      </c>
      <c r="J11" s="489">
        <f t="shared" si="5"/>
        <v>0</v>
      </c>
      <c r="K11" s="489">
        <f t="shared" si="5"/>
        <v>0</v>
      </c>
      <c r="L11" s="489">
        <f t="shared" si="5"/>
        <v>0</v>
      </c>
      <c r="M11" s="489">
        <f t="shared" si="5"/>
        <v>0</v>
      </c>
      <c r="N11" s="489">
        <f t="shared" si="5"/>
        <v>0</v>
      </c>
      <c r="O11" s="489">
        <f t="shared" si="5"/>
        <v>0</v>
      </c>
      <c r="P11" s="489">
        <f t="shared" si="5"/>
        <v>0</v>
      </c>
      <c r="Q11" s="489">
        <f t="shared" si="5"/>
        <v>0</v>
      </c>
      <c r="R11" s="489">
        <f t="shared" si="5"/>
        <v>0</v>
      </c>
      <c r="S11" s="489">
        <f t="shared" si="5"/>
        <v>0</v>
      </c>
      <c r="T11" s="489">
        <f t="shared" si="5"/>
        <v>0</v>
      </c>
      <c r="U11" s="489">
        <f t="shared" si="5"/>
        <v>0</v>
      </c>
      <c r="V11" s="489">
        <f t="shared" si="5"/>
        <v>0</v>
      </c>
      <c r="W11" s="489">
        <f t="shared" si="5"/>
        <v>0</v>
      </c>
      <c r="X11" s="489">
        <f t="shared" si="5"/>
        <v>0</v>
      </c>
      <c r="Y11" s="490">
        <f t="shared" si="1"/>
        <v>0</v>
      </c>
      <c r="Z11" s="490">
        <f t="shared" si="1"/>
        <v>0</v>
      </c>
      <c r="AA11" s="490">
        <f t="shared" si="1"/>
        <v>0</v>
      </c>
      <c r="AB11" s="490">
        <f t="shared" si="1"/>
        <v>0</v>
      </c>
      <c r="AC11" s="404"/>
    </row>
    <row r="12" spans="1:59" ht="15.75" customHeight="1" thickTop="1" thickBot="1" x14ac:dyDescent="0.3">
      <c r="A12" s="406"/>
      <c r="B12" s="406"/>
      <c r="C12" s="406"/>
      <c r="D12" s="406"/>
      <c r="E12" s="407"/>
      <c r="F12" s="407"/>
      <c r="G12" s="406"/>
      <c r="H12" s="491" t="s">
        <v>407</v>
      </c>
      <c r="I12" s="492">
        <f>+I13</f>
        <v>0</v>
      </c>
      <c r="J12" s="492">
        <f t="shared" si="5"/>
        <v>0</v>
      </c>
      <c r="K12" s="492">
        <f t="shared" si="5"/>
        <v>0</v>
      </c>
      <c r="L12" s="492">
        <f t="shared" si="5"/>
        <v>0</v>
      </c>
      <c r="M12" s="492">
        <f t="shared" si="5"/>
        <v>0</v>
      </c>
      <c r="N12" s="492">
        <f t="shared" si="5"/>
        <v>0</v>
      </c>
      <c r="O12" s="492">
        <f t="shared" si="5"/>
        <v>0</v>
      </c>
      <c r="P12" s="492">
        <f t="shared" si="5"/>
        <v>0</v>
      </c>
      <c r="Q12" s="492">
        <f t="shared" si="5"/>
        <v>0</v>
      </c>
      <c r="R12" s="492">
        <f t="shared" si="5"/>
        <v>0</v>
      </c>
      <c r="S12" s="492">
        <f t="shared" si="5"/>
        <v>0</v>
      </c>
      <c r="T12" s="492">
        <f t="shared" si="5"/>
        <v>0</v>
      </c>
      <c r="U12" s="492">
        <f t="shared" si="5"/>
        <v>0</v>
      </c>
      <c r="V12" s="492">
        <f t="shared" si="5"/>
        <v>0</v>
      </c>
      <c r="W12" s="492">
        <f t="shared" si="5"/>
        <v>0</v>
      </c>
      <c r="X12" s="492">
        <f t="shared" si="5"/>
        <v>0</v>
      </c>
      <c r="Y12" s="493">
        <f t="shared" si="1"/>
        <v>0</v>
      </c>
      <c r="Z12" s="493">
        <f t="shared" si="1"/>
        <v>0</v>
      </c>
      <c r="AA12" s="493">
        <f t="shared" si="1"/>
        <v>0</v>
      </c>
      <c r="AB12" s="493">
        <f t="shared" si="1"/>
        <v>0</v>
      </c>
      <c r="AC12" s="404"/>
    </row>
    <row r="13" spans="1:59" ht="15.75" customHeight="1" thickTop="1" thickBot="1" x14ac:dyDescent="0.3">
      <c r="A13" s="406"/>
      <c r="B13" s="406"/>
      <c r="C13" s="406"/>
      <c r="D13" s="406"/>
      <c r="E13" s="407"/>
      <c r="F13" s="407"/>
      <c r="G13" s="406"/>
      <c r="H13" s="491" t="s">
        <v>106</v>
      </c>
      <c r="I13" s="492"/>
      <c r="J13" s="492"/>
      <c r="K13" s="492"/>
      <c r="L13" s="492"/>
      <c r="M13" s="492"/>
      <c r="N13" s="492"/>
      <c r="O13" s="492"/>
      <c r="P13" s="492"/>
      <c r="Q13" s="492"/>
      <c r="R13" s="492"/>
      <c r="S13" s="492"/>
      <c r="T13" s="492"/>
      <c r="U13" s="492"/>
      <c r="V13" s="492"/>
      <c r="W13" s="492"/>
      <c r="X13" s="492"/>
      <c r="Y13" s="493">
        <f t="shared" si="1"/>
        <v>0</v>
      </c>
      <c r="Z13" s="493">
        <f t="shared" si="1"/>
        <v>0</v>
      </c>
      <c r="AA13" s="493">
        <f t="shared" si="1"/>
        <v>0</v>
      </c>
      <c r="AB13" s="493">
        <f t="shared" si="1"/>
        <v>0</v>
      </c>
      <c r="AC13" s="404"/>
    </row>
    <row r="14" spans="1:59" s="410" customFormat="1" ht="15.75" customHeight="1" thickTop="1" thickBot="1" x14ac:dyDescent="0.3">
      <c r="H14" s="486" t="s">
        <v>104</v>
      </c>
      <c r="I14" s="411">
        <f>+I15+I19</f>
        <v>0</v>
      </c>
      <c r="J14" s="411">
        <f t="shared" ref="J14:X14" si="6">+J15+J19</f>
        <v>0</v>
      </c>
      <c r="K14" s="411">
        <f t="shared" si="6"/>
        <v>0</v>
      </c>
      <c r="L14" s="411">
        <f t="shared" si="6"/>
        <v>0</v>
      </c>
      <c r="M14" s="411">
        <f t="shared" si="6"/>
        <v>0</v>
      </c>
      <c r="N14" s="411">
        <f t="shared" si="6"/>
        <v>0</v>
      </c>
      <c r="O14" s="411">
        <f t="shared" si="6"/>
        <v>0</v>
      </c>
      <c r="P14" s="411">
        <f t="shared" si="6"/>
        <v>0</v>
      </c>
      <c r="Q14" s="411">
        <f t="shared" si="6"/>
        <v>0</v>
      </c>
      <c r="R14" s="411">
        <f t="shared" si="6"/>
        <v>0</v>
      </c>
      <c r="S14" s="411">
        <f t="shared" si="6"/>
        <v>0</v>
      </c>
      <c r="T14" s="411">
        <f t="shared" si="6"/>
        <v>0</v>
      </c>
      <c r="U14" s="411">
        <f t="shared" si="6"/>
        <v>0</v>
      </c>
      <c r="V14" s="411">
        <f t="shared" si="6"/>
        <v>0</v>
      </c>
      <c r="W14" s="411">
        <f t="shared" si="6"/>
        <v>0</v>
      </c>
      <c r="X14" s="411">
        <f t="shared" si="6"/>
        <v>0</v>
      </c>
      <c r="Y14" s="412">
        <f t="shared" si="1"/>
        <v>0</v>
      </c>
      <c r="Z14" s="412">
        <f t="shared" si="1"/>
        <v>0</v>
      </c>
      <c r="AA14" s="412">
        <f t="shared" si="1"/>
        <v>0</v>
      </c>
      <c r="AB14" s="412">
        <f t="shared" si="1"/>
        <v>0</v>
      </c>
      <c r="AC14" s="404"/>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row>
    <row r="15" spans="1:59" s="409" customFormat="1" ht="15.75" customHeight="1" thickTop="1" thickBot="1" x14ac:dyDescent="0.3">
      <c r="H15" s="488" t="s">
        <v>105</v>
      </c>
      <c r="I15" s="489">
        <f>+I16</f>
        <v>0</v>
      </c>
      <c r="J15" s="489">
        <f t="shared" ref="J15:X17" si="7">+J16</f>
        <v>0</v>
      </c>
      <c r="K15" s="489">
        <f t="shared" si="7"/>
        <v>0</v>
      </c>
      <c r="L15" s="489">
        <f t="shared" si="7"/>
        <v>0</v>
      </c>
      <c r="M15" s="489">
        <f t="shared" si="7"/>
        <v>0</v>
      </c>
      <c r="N15" s="489">
        <f t="shared" si="7"/>
        <v>0</v>
      </c>
      <c r="O15" s="489">
        <f t="shared" si="7"/>
        <v>0</v>
      </c>
      <c r="P15" s="489">
        <f t="shared" si="7"/>
        <v>0</v>
      </c>
      <c r="Q15" s="489">
        <f t="shared" si="7"/>
        <v>0</v>
      </c>
      <c r="R15" s="489">
        <f t="shared" si="7"/>
        <v>0</v>
      </c>
      <c r="S15" s="489">
        <f t="shared" si="7"/>
        <v>0</v>
      </c>
      <c r="T15" s="489">
        <f t="shared" si="7"/>
        <v>0</v>
      </c>
      <c r="U15" s="489">
        <f t="shared" si="7"/>
        <v>0</v>
      </c>
      <c r="V15" s="489">
        <f t="shared" si="7"/>
        <v>0</v>
      </c>
      <c r="W15" s="489">
        <f t="shared" si="7"/>
        <v>0</v>
      </c>
      <c r="X15" s="489">
        <f t="shared" si="7"/>
        <v>0</v>
      </c>
      <c r="Y15" s="490">
        <f t="shared" si="1"/>
        <v>0</v>
      </c>
      <c r="Z15" s="490">
        <f t="shared" si="1"/>
        <v>0</v>
      </c>
      <c r="AA15" s="490">
        <f t="shared" si="1"/>
        <v>0</v>
      </c>
      <c r="AB15" s="490">
        <f t="shared" si="1"/>
        <v>0</v>
      </c>
      <c r="AC15" s="404"/>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row>
    <row r="16" spans="1:59" ht="15.75" customHeight="1" thickTop="1" thickBot="1" x14ac:dyDescent="0.3">
      <c r="A16" s="409"/>
      <c r="B16" s="409"/>
      <c r="C16" s="409"/>
      <c r="D16" s="409"/>
      <c r="E16" s="409"/>
      <c r="F16" s="409"/>
      <c r="G16" s="409"/>
      <c r="H16" s="488" t="s">
        <v>406</v>
      </c>
      <c r="I16" s="489">
        <f>+I17</f>
        <v>0</v>
      </c>
      <c r="J16" s="489">
        <f t="shared" si="7"/>
        <v>0</v>
      </c>
      <c r="K16" s="489">
        <f t="shared" si="7"/>
        <v>0</v>
      </c>
      <c r="L16" s="489">
        <f t="shared" si="7"/>
        <v>0</v>
      </c>
      <c r="M16" s="489">
        <f t="shared" si="7"/>
        <v>0</v>
      </c>
      <c r="N16" s="489">
        <f t="shared" si="7"/>
        <v>0</v>
      </c>
      <c r="O16" s="489">
        <f t="shared" si="7"/>
        <v>0</v>
      </c>
      <c r="P16" s="489">
        <f t="shared" si="7"/>
        <v>0</v>
      </c>
      <c r="Q16" s="489">
        <f t="shared" si="7"/>
        <v>0</v>
      </c>
      <c r="R16" s="489">
        <f t="shared" si="7"/>
        <v>0</v>
      </c>
      <c r="S16" s="489">
        <f t="shared" si="7"/>
        <v>0</v>
      </c>
      <c r="T16" s="489">
        <f t="shared" si="7"/>
        <v>0</v>
      </c>
      <c r="U16" s="489">
        <f t="shared" si="7"/>
        <v>0</v>
      </c>
      <c r="V16" s="489">
        <f t="shared" si="7"/>
        <v>0</v>
      </c>
      <c r="W16" s="489">
        <f t="shared" si="7"/>
        <v>0</v>
      </c>
      <c r="X16" s="489">
        <f t="shared" si="7"/>
        <v>0</v>
      </c>
      <c r="Y16" s="490">
        <f t="shared" si="1"/>
        <v>0</v>
      </c>
      <c r="Z16" s="490">
        <f t="shared" si="1"/>
        <v>0</v>
      </c>
      <c r="AA16" s="490">
        <f t="shared" si="1"/>
        <v>0</v>
      </c>
      <c r="AB16" s="490">
        <f t="shared" si="1"/>
        <v>0</v>
      </c>
      <c r="AC16" s="404"/>
    </row>
    <row r="17" spans="1:59" ht="15.75" customHeight="1" thickTop="1" thickBot="1" x14ac:dyDescent="0.3">
      <c r="A17" s="406"/>
      <c r="B17" s="406"/>
      <c r="C17" s="408"/>
      <c r="D17" s="406"/>
      <c r="E17" s="407"/>
      <c r="F17" s="406"/>
      <c r="G17" s="406"/>
      <c r="H17" s="491" t="s">
        <v>407</v>
      </c>
      <c r="I17" s="492">
        <f>+I18</f>
        <v>0</v>
      </c>
      <c r="J17" s="492">
        <f t="shared" si="7"/>
        <v>0</v>
      </c>
      <c r="K17" s="492">
        <f t="shared" si="7"/>
        <v>0</v>
      </c>
      <c r="L17" s="492">
        <f t="shared" si="7"/>
        <v>0</v>
      </c>
      <c r="M17" s="492">
        <f t="shared" si="7"/>
        <v>0</v>
      </c>
      <c r="N17" s="492">
        <f t="shared" si="7"/>
        <v>0</v>
      </c>
      <c r="O17" s="492">
        <f t="shared" si="7"/>
        <v>0</v>
      </c>
      <c r="P17" s="492">
        <f t="shared" si="7"/>
        <v>0</v>
      </c>
      <c r="Q17" s="492">
        <f t="shared" si="7"/>
        <v>0</v>
      </c>
      <c r="R17" s="492">
        <f t="shared" si="7"/>
        <v>0</v>
      </c>
      <c r="S17" s="492">
        <f t="shared" si="7"/>
        <v>0</v>
      </c>
      <c r="T17" s="492">
        <f t="shared" si="7"/>
        <v>0</v>
      </c>
      <c r="U17" s="492">
        <f t="shared" si="7"/>
        <v>0</v>
      </c>
      <c r="V17" s="492">
        <f t="shared" si="7"/>
        <v>0</v>
      </c>
      <c r="W17" s="492">
        <f t="shared" si="7"/>
        <v>0</v>
      </c>
      <c r="X17" s="492">
        <f t="shared" si="7"/>
        <v>0</v>
      </c>
      <c r="Y17" s="493">
        <f t="shared" si="1"/>
        <v>0</v>
      </c>
      <c r="Z17" s="493">
        <f t="shared" si="1"/>
        <v>0</v>
      </c>
      <c r="AA17" s="493">
        <f t="shared" si="1"/>
        <v>0</v>
      </c>
      <c r="AB17" s="493">
        <f t="shared" si="1"/>
        <v>0</v>
      </c>
      <c r="AC17" s="404"/>
    </row>
    <row r="18" spans="1:59" ht="15.75" customHeight="1" thickTop="1" thickBot="1" x14ac:dyDescent="0.3">
      <c r="A18" s="406"/>
      <c r="B18" s="406"/>
      <c r="C18" s="408"/>
      <c r="D18" s="406"/>
      <c r="E18" s="407"/>
      <c r="F18" s="407"/>
      <c r="G18" s="406"/>
      <c r="H18" s="491" t="s">
        <v>106</v>
      </c>
      <c r="I18" s="492"/>
      <c r="J18" s="492"/>
      <c r="K18" s="492"/>
      <c r="L18" s="492"/>
      <c r="M18" s="492"/>
      <c r="N18" s="492"/>
      <c r="O18" s="492"/>
      <c r="P18" s="492"/>
      <c r="Q18" s="492"/>
      <c r="R18" s="492"/>
      <c r="S18" s="492"/>
      <c r="T18" s="492"/>
      <c r="U18" s="492"/>
      <c r="V18" s="492"/>
      <c r="W18" s="492"/>
      <c r="X18" s="492"/>
      <c r="Y18" s="493">
        <f t="shared" si="1"/>
        <v>0</v>
      </c>
      <c r="Z18" s="493">
        <f t="shared" si="1"/>
        <v>0</v>
      </c>
      <c r="AA18" s="493">
        <f t="shared" si="1"/>
        <v>0</v>
      </c>
      <c r="AB18" s="493">
        <f t="shared" si="1"/>
        <v>0</v>
      </c>
      <c r="AC18" s="404"/>
    </row>
    <row r="19" spans="1:59" s="488" customFormat="1" ht="15.75" customHeight="1" thickTop="1" thickBot="1" x14ac:dyDescent="0.3">
      <c r="A19" s="494"/>
      <c r="B19" s="494"/>
      <c r="C19" s="494"/>
      <c r="D19" s="494"/>
      <c r="E19" s="494"/>
      <c r="F19" s="494"/>
      <c r="H19" s="488" t="s">
        <v>408</v>
      </c>
      <c r="I19" s="495">
        <f>+I20</f>
        <v>0</v>
      </c>
      <c r="J19" s="495">
        <f t="shared" ref="J19:X21" si="8">+J20</f>
        <v>0</v>
      </c>
      <c r="K19" s="495">
        <f t="shared" si="8"/>
        <v>0</v>
      </c>
      <c r="L19" s="495">
        <f t="shared" si="8"/>
        <v>0</v>
      </c>
      <c r="M19" s="495">
        <f t="shared" si="8"/>
        <v>0</v>
      </c>
      <c r="N19" s="495">
        <f t="shared" si="8"/>
        <v>0</v>
      </c>
      <c r="O19" s="495">
        <f t="shared" si="8"/>
        <v>0</v>
      </c>
      <c r="P19" s="495">
        <f t="shared" si="8"/>
        <v>0</v>
      </c>
      <c r="Q19" s="495">
        <f t="shared" si="8"/>
        <v>0</v>
      </c>
      <c r="R19" s="495">
        <f t="shared" si="8"/>
        <v>0</v>
      </c>
      <c r="S19" s="495">
        <f t="shared" si="8"/>
        <v>0</v>
      </c>
      <c r="T19" s="495">
        <f t="shared" si="8"/>
        <v>0</v>
      </c>
      <c r="U19" s="495">
        <f t="shared" si="8"/>
        <v>0</v>
      </c>
      <c r="V19" s="495">
        <f t="shared" si="8"/>
        <v>0</v>
      </c>
      <c r="W19" s="495">
        <f t="shared" si="8"/>
        <v>0</v>
      </c>
      <c r="X19" s="495">
        <f t="shared" si="8"/>
        <v>0</v>
      </c>
      <c r="Y19" s="496">
        <f t="shared" si="1"/>
        <v>0</v>
      </c>
      <c r="Z19" s="496">
        <f t="shared" si="1"/>
        <v>0</v>
      </c>
      <c r="AA19" s="496">
        <f t="shared" si="1"/>
        <v>0</v>
      </c>
      <c r="AB19" s="496">
        <f t="shared" si="1"/>
        <v>0</v>
      </c>
      <c r="AC19" s="404"/>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row>
    <row r="20" spans="1:59" ht="15.75" customHeight="1" thickTop="1" thickBot="1" x14ac:dyDescent="0.3">
      <c r="A20" s="494"/>
      <c r="B20" s="494"/>
      <c r="C20" s="494"/>
      <c r="D20" s="494"/>
      <c r="E20" s="409"/>
      <c r="F20" s="409"/>
      <c r="G20" s="409"/>
      <c r="H20" s="488" t="s">
        <v>406</v>
      </c>
      <c r="I20" s="489">
        <f>+I21</f>
        <v>0</v>
      </c>
      <c r="J20" s="489">
        <f t="shared" si="8"/>
        <v>0</v>
      </c>
      <c r="K20" s="489">
        <f t="shared" si="8"/>
        <v>0</v>
      </c>
      <c r="L20" s="489">
        <f t="shared" si="8"/>
        <v>0</v>
      </c>
      <c r="M20" s="489">
        <f t="shared" si="8"/>
        <v>0</v>
      </c>
      <c r="N20" s="489">
        <f t="shared" si="8"/>
        <v>0</v>
      </c>
      <c r="O20" s="489">
        <f t="shared" si="8"/>
        <v>0</v>
      </c>
      <c r="P20" s="489">
        <f t="shared" si="8"/>
        <v>0</v>
      </c>
      <c r="Q20" s="489">
        <f t="shared" si="8"/>
        <v>0</v>
      </c>
      <c r="R20" s="489">
        <f t="shared" si="8"/>
        <v>0</v>
      </c>
      <c r="S20" s="489">
        <f t="shared" si="8"/>
        <v>0</v>
      </c>
      <c r="T20" s="489">
        <f t="shared" si="8"/>
        <v>0</v>
      </c>
      <c r="U20" s="489">
        <f t="shared" si="8"/>
        <v>0</v>
      </c>
      <c r="V20" s="489">
        <f t="shared" si="8"/>
        <v>0</v>
      </c>
      <c r="W20" s="489">
        <f t="shared" si="8"/>
        <v>0</v>
      </c>
      <c r="X20" s="489">
        <f t="shared" si="8"/>
        <v>0</v>
      </c>
      <c r="Y20" s="490">
        <f t="shared" si="1"/>
        <v>0</v>
      </c>
      <c r="Z20" s="490">
        <f t="shared" si="1"/>
        <v>0</v>
      </c>
      <c r="AA20" s="490">
        <f t="shared" si="1"/>
        <v>0</v>
      </c>
      <c r="AB20" s="490">
        <f t="shared" si="1"/>
        <v>0</v>
      </c>
      <c r="AC20" s="404"/>
    </row>
    <row r="21" spans="1:59" ht="15.75" customHeight="1" thickTop="1" thickBot="1" x14ac:dyDescent="0.3">
      <c r="A21" s="406"/>
      <c r="B21" s="406"/>
      <c r="C21" s="408"/>
      <c r="D21" s="408"/>
      <c r="E21" s="407"/>
      <c r="F21" s="407"/>
      <c r="G21" s="406"/>
      <c r="H21" s="491" t="s">
        <v>407</v>
      </c>
      <c r="I21" s="492">
        <f>+I22</f>
        <v>0</v>
      </c>
      <c r="J21" s="492">
        <f t="shared" si="8"/>
        <v>0</v>
      </c>
      <c r="K21" s="492">
        <f t="shared" si="8"/>
        <v>0</v>
      </c>
      <c r="L21" s="492">
        <f t="shared" si="8"/>
        <v>0</v>
      </c>
      <c r="M21" s="492">
        <f t="shared" si="8"/>
        <v>0</v>
      </c>
      <c r="N21" s="492">
        <f t="shared" si="8"/>
        <v>0</v>
      </c>
      <c r="O21" s="492">
        <f t="shared" si="8"/>
        <v>0</v>
      </c>
      <c r="P21" s="492">
        <f t="shared" si="8"/>
        <v>0</v>
      </c>
      <c r="Q21" s="492">
        <f t="shared" si="8"/>
        <v>0</v>
      </c>
      <c r="R21" s="492">
        <f t="shared" si="8"/>
        <v>0</v>
      </c>
      <c r="S21" s="492">
        <f t="shared" si="8"/>
        <v>0</v>
      </c>
      <c r="T21" s="492">
        <f t="shared" si="8"/>
        <v>0</v>
      </c>
      <c r="U21" s="492">
        <f t="shared" si="8"/>
        <v>0</v>
      </c>
      <c r="V21" s="492">
        <f t="shared" si="8"/>
        <v>0</v>
      </c>
      <c r="W21" s="492">
        <f t="shared" si="8"/>
        <v>0</v>
      </c>
      <c r="X21" s="492">
        <f t="shared" si="8"/>
        <v>0</v>
      </c>
      <c r="Y21" s="493">
        <f t="shared" si="1"/>
        <v>0</v>
      </c>
      <c r="Z21" s="493">
        <f t="shared" si="1"/>
        <v>0</v>
      </c>
      <c r="AA21" s="493">
        <f t="shared" si="1"/>
        <v>0</v>
      </c>
      <c r="AB21" s="493">
        <f t="shared" si="1"/>
        <v>0</v>
      </c>
      <c r="AC21" s="404"/>
    </row>
    <row r="22" spans="1:59" ht="16.5" thickTop="1" thickBot="1" x14ac:dyDescent="0.3">
      <c r="A22" s="406"/>
      <c r="B22" s="406"/>
      <c r="C22" s="408"/>
      <c r="D22" s="408"/>
      <c r="E22" s="407"/>
      <c r="F22" s="407"/>
      <c r="G22" s="407"/>
      <c r="H22" s="491" t="s">
        <v>106</v>
      </c>
      <c r="I22" s="492"/>
      <c r="J22" s="492"/>
      <c r="K22" s="492"/>
      <c r="L22" s="492"/>
      <c r="M22" s="492"/>
      <c r="N22" s="492"/>
      <c r="O22" s="492"/>
      <c r="P22" s="492"/>
      <c r="Q22" s="492"/>
      <c r="R22" s="492"/>
      <c r="S22" s="492"/>
      <c r="T22" s="492"/>
      <c r="U22" s="492"/>
      <c r="V22" s="492"/>
      <c r="W22" s="492"/>
      <c r="X22" s="492"/>
      <c r="Y22" s="493">
        <f t="shared" si="1"/>
        <v>0</v>
      </c>
      <c r="Z22" s="493">
        <f t="shared" si="1"/>
        <v>0</v>
      </c>
      <c r="AA22" s="493">
        <f t="shared" si="1"/>
        <v>0</v>
      </c>
      <c r="AB22" s="493">
        <f t="shared" si="1"/>
        <v>0</v>
      </c>
      <c r="AC22" s="404"/>
    </row>
    <row r="23" spans="1:59" ht="16.5" thickTop="1" thickBot="1" x14ac:dyDescent="0.3">
      <c r="A23" s="410"/>
      <c r="B23" s="405"/>
      <c r="C23" s="405"/>
      <c r="D23" s="405"/>
      <c r="E23" s="410"/>
      <c r="F23" s="410"/>
      <c r="G23" s="410"/>
      <c r="H23" s="484" t="s">
        <v>107</v>
      </c>
      <c r="I23" s="485">
        <f>+I25+I29</f>
        <v>0</v>
      </c>
      <c r="J23" s="485">
        <f t="shared" ref="J23:X23" si="9">+J25+J29</f>
        <v>0</v>
      </c>
      <c r="K23" s="485">
        <f t="shared" si="9"/>
        <v>0</v>
      </c>
      <c r="L23" s="485">
        <f t="shared" si="9"/>
        <v>0</v>
      </c>
      <c r="M23" s="485">
        <f t="shared" si="9"/>
        <v>0</v>
      </c>
      <c r="N23" s="485">
        <f t="shared" si="9"/>
        <v>0</v>
      </c>
      <c r="O23" s="485">
        <f t="shared" si="9"/>
        <v>0</v>
      </c>
      <c r="P23" s="485">
        <f t="shared" si="9"/>
        <v>0</v>
      </c>
      <c r="Q23" s="485">
        <f t="shared" si="9"/>
        <v>0</v>
      </c>
      <c r="R23" s="485">
        <f t="shared" si="9"/>
        <v>0</v>
      </c>
      <c r="S23" s="485">
        <f t="shared" si="9"/>
        <v>0</v>
      </c>
      <c r="T23" s="485">
        <f t="shared" si="9"/>
        <v>0</v>
      </c>
      <c r="U23" s="485">
        <f t="shared" si="9"/>
        <v>0</v>
      </c>
      <c r="V23" s="485">
        <f t="shared" si="9"/>
        <v>0</v>
      </c>
      <c r="W23" s="485">
        <f t="shared" si="9"/>
        <v>0</v>
      </c>
      <c r="X23" s="485">
        <f t="shared" si="9"/>
        <v>0</v>
      </c>
      <c r="Y23" s="487">
        <f t="shared" si="1"/>
        <v>0</v>
      </c>
      <c r="Z23" s="487">
        <f t="shared" si="1"/>
        <v>0</v>
      </c>
      <c r="AA23" s="487">
        <f t="shared" si="1"/>
        <v>0</v>
      </c>
      <c r="AB23" s="487">
        <f t="shared" si="1"/>
        <v>0</v>
      </c>
      <c r="AC23" s="404"/>
    </row>
    <row r="24" spans="1:59" ht="16.5" thickTop="1" thickBot="1" x14ac:dyDescent="0.3">
      <c r="A24" s="410"/>
      <c r="B24" s="405"/>
      <c r="C24" s="405"/>
      <c r="D24" s="438"/>
      <c r="E24" s="439"/>
      <c r="F24" s="439"/>
      <c r="G24" s="439"/>
      <c r="H24" s="486" t="s">
        <v>104</v>
      </c>
      <c r="I24" s="497"/>
      <c r="J24" s="497"/>
      <c r="K24" s="497"/>
      <c r="L24" s="497"/>
      <c r="M24" s="497"/>
      <c r="N24" s="497"/>
      <c r="O24" s="497"/>
      <c r="P24" s="497"/>
      <c r="Q24" s="497"/>
      <c r="R24" s="497"/>
      <c r="S24" s="497"/>
      <c r="T24" s="497"/>
      <c r="U24" s="497"/>
      <c r="V24" s="497"/>
      <c r="W24" s="497"/>
      <c r="X24" s="497"/>
      <c r="Y24" s="498"/>
      <c r="Z24" s="498"/>
      <c r="AA24" s="498"/>
      <c r="AB24" s="498"/>
      <c r="AC24" s="404"/>
    </row>
    <row r="25" spans="1:59" ht="16.5" thickTop="1" thickBot="1" x14ac:dyDescent="0.3">
      <c r="A25" s="409"/>
      <c r="B25" s="409"/>
      <c r="C25" s="409"/>
      <c r="D25" s="409"/>
      <c r="E25" s="409"/>
      <c r="F25" s="409"/>
      <c r="G25" s="409"/>
      <c r="H25" s="488" t="s">
        <v>105</v>
      </c>
      <c r="I25" s="489">
        <f>+I26</f>
        <v>0</v>
      </c>
      <c r="J25" s="489">
        <f t="shared" ref="J25:X27" si="10">+J26</f>
        <v>0</v>
      </c>
      <c r="K25" s="489">
        <f t="shared" si="10"/>
        <v>0</v>
      </c>
      <c r="L25" s="489">
        <f t="shared" si="10"/>
        <v>0</v>
      </c>
      <c r="M25" s="489">
        <f t="shared" si="10"/>
        <v>0</v>
      </c>
      <c r="N25" s="489">
        <f t="shared" si="10"/>
        <v>0</v>
      </c>
      <c r="O25" s="489">
        <f t="shared" si="10"/>
        <v>0</v>
      </c>
      <c r="P25" s="489">
        <f t="shared" si="10"/>
        <v>0</v>
      </c>
      <c r="Q25" s="489">
        <f t="shared" si="10"/>
        <v>0</v>
      </c>
      <c r="R25" s="489">
        <f t="shared" si="10"/>
        <v>0</v>
      </c>
      <c r="S25" s="489">
        <f t="shared" si="10"/>
        <v>0</v>
      </c>
      <c r="T25" s="489">
        <f t="shared" si="10"/>
        <v>0</v>
      </c>
      <c r="U25" s="489">
        <f t="shared" si="10"/>
        <v>0</v>
      </c>
      <c r="V25" s="489">
        <f t="shared" si="10"/>
        <v>0</v>
      </c>
      <c r="W25" s="489">
        <f t="shared" si="10"/>
        <v>0</v>
      </c>
      <c r="X25" s="489">
        <f t="shared" si="10"/>
        <v>0</v>
      </c>
      <c r="Y25" s="490">
        <f t="shared" ref="Y25:AB41" si="11">+I25+M25+Q25+U25</f>
        <v>0</v>
      </c>
      <c r="Z25" s="490">
        <f t="shared" si="11"/>
        <v>0</v>
      </c>
      <c r="AA25" s="490">
        <f t="shared" si="11"/>
        <v>0</v>
      </c>
      <c r="AB25" s="490">
        <f t="shared" si="11"/>
        <v>0</v>
      </c>
      <c r="AC25" s="404"/>
    </row>
    <row r="26" spans="1:59" ht="16.5" thickTop="1" thickBot="1" x14ac:dyDescent="0.3">
      <c r="A26" s="409"/>
      <c r="B26" s="409"/>
      <c r="C26" s="409"/>
      <c r="D26" s="409"/>
      <c r="E26" s="409"/>
      <c r="F26" s="409"/>
      <c r="G26" s="409"/>
      <c r="H26" s="488" t="s">
        <v>406</v>
      </c>
      <c r="I26" s="489">
        <f>+I27</f>
        <v>0</v>
      </c>
      <c r="J26" s="489">
        <f t="shared" si="10"/>
        <v>0</v>
      </c>
      <c r="K26" s="489">
        <f t="shared" si="10"/>
        <v>0</v>
      </c>
      <c r="L26" s="489">
        <f t="shared" si="10"/>
        <v>0</v>
      </c>
      <c r="M26" s="489">
        <f t="shared" si="10"/>
        <v>0</v>
      </c>
      <c r="N26" s="489">
        <f t="shared" si="10"/>
        <v>0</v>
      </c>
      <c r="O26" s="489">
        <f t="shared" si="10"/>
        <v>0</v>
      </c>
      <c r="P26" s="489">
        <f t="shared" si="10"/>
        <v>0</v>
      </c>
      <c r="Q26" s="489">
        <f t="shared" si="10"/>
        <v>0</v>
      </c>
      <c r="R26" s="489">
        <f t="shared" si="10"/>
        <v>0</v>
      </c>
      <c r="S26" s="489">
        <f t="shared" si="10"/>
        <v>0</v>
      </c>
      <c r="T26" s="489">
        <f t="shared" si="10"/>
        <v>0</v>
      </c>
      <c r="U26" s="489">
        <f t="shared" si="10"/>
        <v>0</v>
      </c>
      <c r="V26" s="489">
        <f t="shared" si="10"/>
        <v>0</v>
      </c>
      <c r="W26" s="489">
        <f t="shared" si="10"/>
        <v>0</v>
      </c>
      <c r="X26" s="489">
        <f t="shared" si="10"/>
        <v>0</v>
      </c>
      <c r="Y26" s="490">
        <f t="shared" si="11"/>
        <v>0</v>
      </c>
      <c r="Z26" s="490">
        <f t="shared" si="11"/>
        <v>0</v>
      </c>
      <c r="AA26" s="490">
        <f t="shared" si="11"/>
        <v>0</v>
      </c>
      <c r="AB26" s="490">
        <f t="shared" si="11"/>
        <v>0</v>
      </c>
      <c r="AC26" s="404"/>
    </row>
    <row r="27" spans="1:59" ht="16.5" thickTop="1" thickBot="1" x14ac:dyDescent="0.3">
      <c r="A27" s="406"/>
      <c r="B27" s="406"/>
      <c r="C27" s="406"/>
      <c r="D27" s="406"/>
      <c r="E27" s="407"/>
      <c r="F27" s="407"/>
      <c r="G27" s="406"/>
      <c r="H27" s="491" t="s">
        <v>407</v>
      </c>
      <c r="I27" s="492">
        <f>+I28</f>
        <v>0</v>
      </c>
      <c r="J27" s="492">
        <f t="shared" si="10"/>
        <v>0</v>
      </c>
      <c r="K27" s="492">
        <f t="shared" si="10"/>
        <v>0</v>
      </c>
      <c r="L27" s="492">
        <f t="shared" si="10"/>
        <v>0</v>
      </c>
      <c r="M27" s="492">
        <f t="shared" si="10"/>
        <v>0</v>
      </c>
      <c r="N27" s="492">
        <f t="shared" si="10"/>
        <v>0</v>
      </c>
      <c r="O27" s="492">
        <f t="shared" si="10"/>
        <v>0</v>
      </c>
      <c r="P27" s="492">
        <f t="shared" si="10"/>
        <v>0</v>
      </c>
      <c r="Q27" s="492">
        <f t="shared" si="10"/>
        <v>0</v>
      </c>
      <c r="R27" s="492">
        <f t="shared" si="10"/>
        <v>0</v>
      </c>
      <c r="S27" s="492">
        <f t="shared" si="10"/>
        <v>0</v>
      </c>
      <c r="T27" s="492">
        <f t="shared" si="10"/>
        <v>0</v>
      </c>
      <c r="U27" s="492">
        <f t="shared" si="10"/>
        <v>0</v>
      </c>
      <c r="V27" s="492">
        <f t="shared" si="10"/>
        <v>0</v>
      </c>
      <c r="W27" s="492">
        <f t="shared" si="10"/>
        <v>0</v>
      </c>
      <c r="X27" s="492">
        <f t="shared" si="10"/>
        <v>0</v>
      </c>
      <c r="Y27" s="493">
        <f t="shared" si="11"/>
        <v>0</v>
      </c>
      <c r="Z27" s="493">
        <f t="shared" si="11"/>
        <v>0</v>
      </c>
      <c r="AA27" s="493">
        <f t="shared" si="11"/>
        <v>0</v>
      </c>
      <c r="AB27" s="493">
        <f t="shared" si="11"/>
        <v>0</v>
      </c>
      <c r="AC27" s="404"/>
    </row>
    <row r="28" spans="1:59" ht="16.5" thickTop="1" thickBot="1" x14ac:dyDescent="0.3">
      <c r="A28" s="406"/>
      <c r="B28" s="406"/>
      <c r="C28" s="406"/>
      <c r="D28" s="406"/>
      <c r="E28" s="407"/>
      <c r="F28" s="407"/>
      <c r="G28" s="407"/>
      <c r="H28" s="491" t="s">
        <v>106</v>
      </c>
      <c r="I28" s="492"/>
      <c r="J28" s="492"/>
      <c r="K28" s="492"/>
      <c r="L28" s="492"/>
      <c r="M28" s="492"/>
      <c r="N28" s="492"/>
      <c r="O28" s="492"/>
      <c r="P28" s="492"/>
      <c r="Q28" s="492"/>
      <c r="R28" s="492"/>
      <c r="S28" s="492"/>
      <c r="T28" s="492"/>
      <c r="U28" s="492"/>
      <c r="V28" s="492"/>
      <c r="W28" s="492"/>
      <c r="X28" s="492"/>
      <c r="Y28" s="493">
        <f t="shared" si="11"/>
        <v>0</v>
      </c>
      <c r="Z28" s="493">
        <f t="shared" si="11"/>
        <v>0</v>
      </c>
      <c r="AA28" s="493">
        <f t="shared" si="11"/>
        <v>0</v>
      </c>
      <c r="AB28" s="493">
        <f t="shared" si="11"/>
        <v>0</v>
      </c>
      <c r="AC28" s="404"/>
    </row>
    <row r="29" spans="1:59" ht="16.5" thickTop="1" thickBot="1" x14ac:dyDescent="0.3">
      <c r="A29" s="409"/>
      <c r="B29" s="409"/>
      <c r="C29" s="409"/>
      <c r="D29" s="409"/>
      <c r="E29" s="409"/>
      <c r="F29" s="409"/>
      <c r="G29" s="409"/>
      <c r="H29" s="488" t="s">
        <v>408</v>
      </c>
      <c r="I29" s="489">
        <f>+I30</f>
        <v>0</v>
      </c>
      <c r="J29" s="489">
        <f t="shared" ref="J29:X31" si="12">+J30</f>
        <v>0</v>
      </c>
      <c r="K29" s="489">
        <f t="shared" si="12"/>
        <v>0</v>
      </c>
      <c r="L29" s="489">
        <f t="shared" si="12"/>
        <v>0</v>
      </c>
      <c r="M29" s="489">
        <f t="shared" si="12"/>
        <v>0</v>
      </c>
      <c r="N29" s="489">
        <f t="shared" si="12"/>
        <v>0</v>
      </c>
      <c r="O29" s="489">
        <f t="shared" si="12"/>
        <v>0</v>
      </c>
      <c r="P29" s="489">
        <f t="shared" si="12"/>
        <v>0</v>
      </c>
      <c r="Q29" s="489">
        <f t="shared" si="12"/>
        <v>0</v>
      </c>
      <c r="R29" s="489">
        <f t="shared" si="12"/>
        <v>0</v>
      </c>
      <c r="S29" s="489">
        <f t="shared" si="12"/>
        <v>0</v>
      </c>
      <c r="T29" s="489">
        <f t="shared" si="12"/>
        <v>0</v>
      </c>
      <c r="U29" s="489">
        <f t="shared" si="12"/>
        <v>0</v>
      </c>
      <c r="V29" s="489">
        <f t="shared" si="12"/>
        <v>0</v>
      </c>
      <c r="W29" s="489">
        <f t="shared" si="12"/>
        <v>0</v>
      </c>
      <c r="X29" s="489">
        <f t="shared" si="12"/>
        <v>0</v>
      </c>
      <c r="Y29" s="490">
        <f t="shared" si="11"/>
        <v>0</v>
      </c>
      <c r="Z29" s="490">
        <f t="shared" si="11"/>
        <v>0</v>
      </c>
      <c r="AA29" s="490">
        <f t="shared" si="11"/>
        <v>0</v>
      </c>
      <c r="AB29" s="490">
        <f t="shared" si="11"/>
        <v>0</v>
      </c>
      <c r="AC29" s="404"/>
    </row>
    <row r="30" spans="1:59" ht="16.5" thickTop="1" thickBot="1" x14ac:dyDescent="0.3">
      <c r="A30" s="409"/>
      <c r="B30" s="409"/>
      <c r="C30" s="409"/>
      <c r="D30" s="409"/>
      <c r="E30" s="409"/>
      <c r="F30" s="409"/>
      <c r="G30" s="409"/>
      <c r="H30" s="488" t="s">
        <v>406</v>
      </c>
      <c r="I30" s="489">
        <f>+I31</f>
        <v>0</v>
      </c>
      <c r="J30" s="489">
        <f t="shared" si="12"/>
        <v>0</v>
      </c>
      <c r="K30" s="489">
        <f t="shared" si="12"/>
        <v>0</v>
      </c>
      <c r="L30" s="489">
        <f t="shared" si="12"/>
        <v>0</v>
      </c>
      <c r="M30" s="489">
        <f t="shared" si="12"/>
        <v>0</v>
      </c>
      <c r="N30" s="489">
        <f t="shared" si="12"/>
        <v>0</v>
      </c>
      <c r="O30" s="489">
        <f t="shared" si="12"/>
        <v>0</v>
      </c>
      <c r="P30" s="489">
        <f t="shared" si="12"/>
        <v>0</v>
      </c>
      <c r="Q30" s="489">
        <f t="shared" si="12"/>
        <v>0</v>
      </c>
      <c r="R30" s="489">
        <f t="shared" si="12"/>
        <v>0</v>
      </c>
      <c r="S30" s="489">
        <f t="shared" si="12"/>
        <v>0</v>
      </c>
      <c r="T30" s="489">
        <f t="shared" si="12"/>
        <v>0</v>
      </c>
      <c r="U30" s="489">
        <f t="shared" si="12"/>
        <v>0</v>
      </c>
      <c r="V30" s="489">
        <f t="shared" si="12"/>
        <v>0</v>
      </c>
      <c r="W30" s="489">
        <f t="shared" si="12"/>
        <v>0</v>
      </c>
      <c r="X30" s="489">
        <f t="shared" si="12"/>
        <v>0</v>
      </c>
      <c r="Y30" s="490">
        <f t="shared" si="11"/>
        <v>0</v>
      </c>
      <c r="Z30" s="490">
        <f t="shared" si="11"/>
        <v>0</v>
      </c>
      <c r="AA30" s="490">
        <f t="shared" si="11"/>
        <v>0</v>
      </c>
      <c r="AB30" s="490">
        <f t="shared" si="11"/>
        <v>0</v>
      </c>
      <c r="AC30" s="404"/>
    </row>
    <row r="31" spans="1:59" ht="16.5" thickTop="1" thickBot="1" x14ac:dyDescent="0.3">
      <c r="A31" s="406"/>
      <c r="B31" s="406"/>
      <c r="C31" s="406"/>
      <c r="D31" s="406"/>
      <c r="E31" s="407"/>
      <c r="F31" s="407"/>
      <c r="G31" s="406"/>
      <c r="H31" s="491" t="s">
        <v>407</v>
      </c>
      <c r="I31" s="492">
        <f>+I32</f>
        <v>0</v>
      </c>
      <c r="J31" s="492">
        <f t="shared" si="12"/>
        <v>0</v>
      </c>
      <c r="K31" s="492">
        <f t="shared" si="12"/>
        <v>0</v>
      </c>
      <c r="L31" s="492">
        <f t="shared" si="12"/>
        <v>0</v>
      </c>
      <c r="M31" s="492">
        <f t="shared" si="12"/>
        <v>0</v>
      </c>
      <c r="N31" s="492">
        <f t="shared" si="12"/>
        <v>0</v>
      </c>
      <c r="O31" s="492">
        <f t="shared" si="12"/>
        <v>0</v>
      </c>
      <c r="P31" s="492">
        <f t="shared" si="12"/>
        <v>0</v>
      </c>
      <c r="Q31" s="492">
        <f t="shared" si="12"/>
        <v>0</v>
      </c>
      <c r="R31" s="492">
        <f t="shared" si="12"/>
        <v>0</v>
      </c>
      <c r="S31" s="492">
        <f t="shared" si="12"/>
        <v>0</v>
      </c>
      <c r="T31" s="492">
        <f t="shared" si="12"/>
        <v>0</v>
      </c>
      <c r="U31" s="492">
        <f t="shared" si="12"/>
        <v>0</v>
      </c>
      <c r="V31" s="492">
        <f t="shared" si="12"/>
        <v>0</v>
      </c>
      <c r="W31" s="492">
        <f t="shared" si="12"/>
        <v>0</v>
      </c>
      <c r="X31" s="492">
        <f t="shared" si="12"/>
        <v>0</v>
      </c>
      <c r="Y31" s="493">
        <f t="shared" si="11"/>
        <v>0</v>
      </c>
      <c r="Z31" s="493">
        <f t="shared" si="11"/>
        <v>0</v>
      </c>
      <c r="AA31" s="493">
        <f t="shared" si="11"/>
        <v>0</v>
      </c>
      <c r="AB31" s="493">
        <f t="shared" si="11"/>
        <v>0</v>
      </c>
      <c r="AC31" s="404"/>
    </row>
    <row r="32" spans="1:59" ht="16.5" thickTop="1" thickBot="1" x14ac:dyDescent="0.3">
      <c r="A32" s="406"/>
      <c r="B32" s="406"/>
      <c r="C32" s="406"/>
      <c r="D32" s="406"/>
      <c r="E32" s="407"/>
      <c r="F32" s="407"/>
      <c r="G32" s="406"/>
      <c r="H32" s="491" t="s">
        <v>106</v>
      </c>
      <c r="I32" s="492"/>
      <c r="J32" s="492"/>
      <c r="K32" s="492"/>
      <c r="L32" s="492"/>
      <c r="M32" s="492"/>
      <c r="N32" s="492"/>
      <c r="O32" s="492"/>
      <c r="P32" s="492"/>
      <c r="Q32" s="492"/>
      <c r="R32" s="492"/>
      <c r="S32" s="492"/>
      <c r="T32" s="492"/>
      <c r="U32" s="492"/>
      <c r="V32" s="492"/>
      <c r="W32" s="492"/>
      <c r="X32" s="492"/>
      <c r="Y32" s="493">
        <f t="shared" si="11"/>
        <v>0</v>
      </c>
      <c r="Z32" s="493">
        <f t="shared" si="11"/>
        <v>0</v>
      </c>
      <c r="AA32" s="493">
        <f t="shared" si="11"/>
        <v>0</v>
      </c>
      <c r="AB32" s="493">
        <f t="shared" si="11"/>
        <v>0</v>
      </c>
      <c r="AC32" s="404"/>
    </row>
    <row r="33" spans="1:29" ht="16.5" thickTop="1" thickBot="1" x14ac:dyDescent="0.3">
      <c r="A33" s="410"/>
      <c r="B33" s="410"/>
      <c r="C33" s="410"/>
      <c r="D33" s="410"/>
      <c r="E33" s="410"/>
      <c r="F33" s="410"/>
      <c r="G33" s="410"/>
      <c r="H33" s="486" t="s">
        <v>104</v>
      </c>
      <c r="I33" s="411">
        <f>+I34+I38</f>
        <v>0</v>
      </c>
      <c r="J33" s="411">
        <f t="shared" ref="J33:X33" si="13">+J34+J38</f>
        <v>0</v>
      </c>
      <c r="K33" s="411">
        <f t="shared" si="13"/>
        <v>0</v>
      </c>
      <c r="L33" s="411">
        <f t="shared" si="13"/>
        <v>0</v>
      </c>
      <c r="M33" s="411">
        <f t="shared" si="13"/>
        <v>0</v>
      </c>
      <c r="N33" s="411">
        <f t="shared" si="13"/>
        <v>0</v>
      </c>
      <c r="O33" s="411">
        <f t="shared" si="13"/>
        <v>0</v>
      </c>
      <c r="P33" s="411">
        <f t="shared" si="13"/>
        <v>0</v>
      </c>
      <c r="Q33" s="411">
        <f t="shared" si="13"/>
        <v>0</v>
      </c>
      <c r="R33" s="411">
        <f t="shared" si="13"/>
        <v>0</v>
      </c>
      <c r="S33" s="411">
        <f t="shared" si="13"/>
        <v>0</v>
      </c>
      <c r="T33" s="411">
        <f t="shared" si="13"/>
        <v>0</v>
      </c>
      <c r="U33" s="411">
        <f t="shared" si="13"/>
        <v>0</v>
      </c>
      <c r="V33" s="411">
        <f t="shared" si="13"/>
        <v>0</v>
      </c>
      <c r="W33" s="411">
        <f t="shared" si="13"/>
        <v>0</v>
      </c>
      <c r="X33" s="411">
        <f t="shared" si="13"/>
        <v>0</v>
      </c>
      <c r="Y33" s="412">
        <f t="shared" si="11"/>
        <v>0</v>
      </c>
      <c r="Z33" s="412">
        <f t="shared" si="11"/>
        <v>0</v>
      </c>
      <c r="AA33" s="412">
        <f t="shared" si="11"/>
        <v>0</v>
      </c>
      <c r="AB33" s="412">
        <f t="shared" si="11"/>
        <v>0</v>
      </c>
      <c r="AC33" s="404"/>
    </row>
    <row r="34" spans="1:29" ht="16.5" thickTop="1" thickBot="1" x14ac:dyDescent="0.3">
      <c r="A34" s="409"/>
      <c r="B34" s="409"/>
      <c r="C34" s="409"/>
      <c r="D34" s="409"/>
      <c r="E34" s="409"/>
      <c r="F34" s="409"/>
      <c r="G34" s="409"/>
      <c r="H34" s="488" t="s">
        <v>105</v>
      </c>
      <c r="I34" s="489">
        <f>+I35</f>
        <v>0</v>
      </c>
      <c r="J34" s="489">
        <f t="shared" ref="J34:X36" si="14">+J35</f>
        <v>0</v>
      </c>
      <c r="K34" s="489">
        <f t="shared" si="14"/>
        <v>0</v>
      </c>
      <c r="L34" s="489">
        <f t="shared" si="14"/>
        <v>0</v>
      </c>
      <c r="M34" s="489">
        <f t="shared" si="14"/>
        <v>0</v>
      </c>
      <c r="N34" s="489">
        <f t="shared" si="14"/>
        <v>0</v>
      </c>
      <c r="O34" s="489">
        <f t="shared" si="14"/>
        <v>0</v>
      </c>
      <c r="P34" s="489">
        <f t="shared" si="14"/>
        <v>0</v>
      </c>
      <c r="Q34" s="489">
        <f t="shared" si="14"/>
        <v>0</v>
      </c>
      <c r="R34" s="489">
        <f t="shared" si="14"/>
        <v>0</v>
      </c>
      <c r="S34" s="489">
        <f t="shared" si="14"/>
        <v>0</v>
      </c>
      <c r="T34" s="489">
        <f t="shared" si="14"/>
        <v>0</v>
      </c>
      <c r="U34" s="489">
        <f t="shared" si="14"/>
        <v>0</v>
      </c>
      <c r="V34" s="489">
        <f t="shared" si="14"/>
        <v>0</v>
      </c>
      <c r="W34" s="489">
        <f t="shared" si="14"/>
        <v>0</v>
      </c>
      <c r="X34" s="489">
        <f t="shared" si="14"/>
        <v>0</v>
      </c>
      <c r="Y34" s="490">
        <f t="shared" si="11"/>
        <v>0</v>
      </c>
      <c r="Z34" s="490">
        <f t="shared" si="11"/>
        <v>0</v>
      </c>
      <c r="AA34" s="490">
        <f t="shared" si="11"/>
        <v>0</v>
      </c>
      <c r="AB34" s="490">
        <f t="shared" si="11"/>
        <v>0</v>
      </c>
      <c r="AC34" s="404"/>
    </row>
    <row r="35" spans="1:29" ht="16.5" thickTop="1" thickBot="1" x14ac:dyDescent="0.3">
      <c r="A35" s="409"/>
      <c r="B35" s="409"/>
      <c r="C35" s="409"/>
      <c r="D35" s="409"/>
      <c r="E35" s="409"/>
      <c r="F35" s="409"/>
      <c r="G35" s="409"/>
      <c r="H35" s="488" t="s">
        <v>406</v>
      </c>
      <c r="I35" s="489">
        <f>+I36</f>
        <v>0</v>
      </c>
      <c r="J35" s="489">
        <f t="shared" si="14"/>
        <v>0</v>
      </c>
      <c r="K35" s="489">
        <f t="shared" si="14"/>
        <v>0</v>
      </c>
      <c r="L35" s="489">
        <f t="shared" si="14"/>
        <v>0</v>
      </c>
      <c r="M35" s="489">
        <f t="shared" si="14"/>
        <v>0</v>
      </c>
      <c r="N35" s="489">
        <f t="shared" si="14"/>
        <v>0</v>
      </c>
      <c r="O35" s="489">
        <f t="shared" si="14"/>
        <v>0</v>
      </c>
      <c r="P35" s="489">
        <f t="shared" si="14"/>
        <v>0</v>
      </c>
      <c r="Q35" s="489">
        <f t="shared" si="14"/>
        <v>0</v>
      </c>
      <c r="R35" s="489">
        <f t="shared" si="14"/>
        <v>0</v>
      </c>
      <c r="S35" s="489">
        <f t="shared" si="14"/>
        <v>0</v>
      </c>
      <c r="T35" s="489">
        <f t="shared" si="14"/>
        <v>0</v>
      </c>
      <c r="U35" s="489">
        <f t="shared" si="14"/>
        <v>0</v>
      </c>
      <c r="V35" s="489">
        <f t="shared" si="14"/>
        <v>0</v>
      </c>
      <c r="W35" s="489">
        <f t="shared" si="14"/>
        <v>0</v>
      </c>
      <c r="X35" s="489">
        <f t="shared" si="14"/>
        <v>0</v>
      </c>
      <c r="Y35" s="490">
        <f t="shared" si="11"/>
        <v>0</v>
      </c>
      <c r="Z35" s="490">
        <f t="shared" si="11"/>
        <v>0</v>
      </c>
      <c r="AA35" s="490">
        <f t="shared" si="11"/>
        <v>0</v>
      </c>
      <c r="AB35" s="490">
        <f t="shared" si="11"/>
        <v>0</v>
      </c>
      <c r="AC35" s="404"/>
    </row>
    <row r="36" spans="1:29" ht="16.5" thickTop="1" thickBot="1" x14ac:dyDescent="0.3">
      <c r="A36" s="406"/>
      <c r="B36" s="406"/>
      <c r="C36" s="408"/>
      <c r="D36" s="406"/>
      <c r="E36" s="407"/>
      <c r="F36" s="406"/>
      <c r="G36" s="406"/>
      <c r="H36" s="491" t="s">
        <v>407</v>
      </c>
      <c r="I36" s="492">
        <f>+I37</f>
        <v>0</v>
      </c>
      <c r="J36" s="492">
        <f t="shared" si="14"/>
        <v>0</v>
      </c>
      <c r="K36" s="492">
        <f t="shared" si="14"/>
        <v>0</v>
      </c>
      <c r="L36" s="492">
        <f t="shared" si="14"/>
        <v>0</v>
      </c>
      <c r="M36" s="492">
        <f t="shared" si="14"/>
        <v>0</v>
      </c>
      <c r="N36" s="492">
        <f t="shared" si="14"/>
        <v>0</v>
      </c>
      <c r="O36" s="492">
        <f t="shared" si="14"/>
        <v>0</v>
      </c>
      <c r="P36" s="492">
        <f t="shared" si="14"/>
        <v>0</v>
      </c>
      <c r="Q36" s="492">
        <f t="shared" si="14"/>
        <v>0</v>
      </c>
      <c r="R36" s="492">
        <f t="shared" si="14"/>
        <v>0</v>
      </c>
      <c r="S36" s="492">
        <f t="shared" si="14"/>
        <v>0</v>
      </c>
      <c r="T36" s="492">
        <f t="shared" si="14"/>
        <v>0</v>
      </c>
      <c r="U36" s="492">
        <f t="shared" si="14"/>
        <v>0</v>
      </c>
      <c r="V36" s="492">
        <f t="shared" si="14"/>
        <v>0</v>
      </c>
      <c r="W36" s="492">
        <f t="shared" si="14"/>
        <v>0</v>
      </c>
      <c r="X36" s="492">
        <f t="shared" si="14"/>
        <v>0</v>
      </c>
      <c r="Y36" s="493">
        <f t="shared" si="11"/>
        <v>0</v>
      </c>
      <c r="Z36" s="493">
        <f t="shared" si="11"/>
        <v>0</v>
      </c>
      <c r="AA36" s="493">
        <f t="shared" si="11"/>
        <v>0</v>
      </c>
      <c r="AB36" s="493">
        <f t="shared" si="11"/>
        <v>0</v>
      </c>
      <c r="AC36" s="404"/>
    </row>
    <row r="37" spans="1:29" ht="16.5" thickTop="1" thickBot="1" x14ac:dyDescent="0.3">
      <c r="A37" s="406"/>
      <c r="B37" s="406"/>
      <c r="C37" s="408"/>
      <c r="D37" s="406"/>
      <c r="E37" s="407"/>
      <c r="F37" s="407"/>
      <c r="G37" s="406"/>
      <c r="H37" s="491" t="s">
        <v>106</v>
      </c>
      <c r="I37" s="492"/>
      <c r="J37" s="492"/>
      <c r="K37" s="492"/>
      <c r="L37" s="492"/>
      <c r="M37" s="492"/>
      <c r="N37" s="492"/>
      <c r="O37" s="492"/>
      <c r="P37" s="492"/>
      <c r="Q37" s="492"/>
      <c r="R37" s="492"/>
      <c r="S37" s="492"/>
      <c r="T37" s="492"/>
      <c r="U37" s="492"/>
      <c r="V37" s="492"/>
      <c r="W37" s="492"/>
      <c r="X37" s="492"/>
      <c r="Y37" s="493">
        <f t="shared" si="11"/>
        <v>0</v>
      </c>
      <c r="Z37" s="493">
        <f t="shared" si="11"/>
        <v>0</v>
      </c>
      <c r="AA37" s="493">
        <f t="shared" si="11"/>
        <v>0</v>
      </c>
      <c r="AB37" s="493">
        <f t="shared" si="11"/>
        <v>0</v>
      </c>
      <c r="AC37" s="404"/>
    </row>
    <row r="38" spans="1:29" ht="16.5" thickTop="1" thickBot="1" x14ac:dyDescent="0.3">
      <c r="A38" s="494"/>
      <c r="B38" s="494"/>
      <c r="C38" s="494"/>
      <c r="D38" s="494"/>
      <c r="E38" s="494"/>
      <c r="F38" s="494"/>
      <c r="G38" s="488"/>
      <c r="H38" s="488" t="s">
        <v>408</v>
      </c>
      <c r="I38" s="495">
        <f>+I39</f>
        <v>0</v>
      </c>
      <c r="J38" s="495">
        <f t="shared" ref="J38:X40" si="15">+J39</f>
        <v>0</v>
      </c>
      <c r="K38" s="495">
        <f t="shared" si="15"/>
        <v>0</v>
      </c>
      <c r="L38" s="495">
        <f t="shared" si="15"/>
        <v>0</v>
      </c>
      <c r="M38" s="495">
        <f t="shared" si="15"/>
        <v>0</v>
      </c>
      <c r="N38" s="495">
        <f t="shared" si="15"/>
        <v>0</v>
      </c>
      <c r="O38" s="495">
        <f t="shared" si="15"/>
        <v>0</v>
      </c>
      <c r="P38" s="495">
        <f t="shared" si="15"/>
        <v>0</v>
      </c>
      <c r="Q38" s="495">
        <f t="shared" si="15"/>
        <v>0</v>
      </c>
      <c r="R38" s="495">
        <f t="shared" si="15"/>
        <v>0</v>
      </c>
      <c r="S38" s="495">
        <f t="shared" si="15"/>
        <v>0</v>
      </c>
      <c r="T38" s="495">
        <f t="shared" si="15"/>
        <v>0</v>
      </c>
      <c r="U38" s="495">
        <f t="shared" si="15"/>
        <v>0</v>
      </c>
      <c r="V38" s="495">
        <f t="shared" si="15"/>
        <v>0</v>
      </c>
      <c r="W38" s="495">
        <f t="shared" si="15"/>
        <v>0</v>
      </c>
      <c r="X38" s="495">
        <f t="shared" si="15"/>
        <v>0</v>
      </c>
      <c r="Y38" s="496">
        <f t="shared" si="11"/>
        <v>0</v>
      </c>
      <c r="Z38" s="496">
        <f t="shared" si="11"/>
        <v>0</v>
      </c>
      <c r="AA38" s="496">
        <f t="shared" si="11"/>
        <v>0</v>
      </c>
      <c r="AB38" s="496">
        <f t="shared" si="11"/>
        <v>0</v>
      </c>
      <c r="AC38" s="404"/>
    </row>
    <row r="39" spans="1:29" ht="16.5" thickTop="1" thickBot="1" x14ac:dyDescent="0.3">
      <c r="A39" s="494"/>
      <c r="B39" s="494"/>
      <c r="C39" s="494"/>
      <c r="D39" s="494"/>
      <c r="E39" s="409"/>
      <c r="F39" s="409"/>
      <c r="G39" s="409"/>
      <c r="H39" s="488" t="s">
        <v>406</v>
      </c>
      <c r="I39" s="489">
        <f>+I40</f>
        <v>0</v>
      </c>
      <c r="J39" s="489">
        <f t="shared" si="15"/>
        <v>0</v>
      </c>
      <c r="K39" s="489">
        <f t="shared" si="15"/>
        <v>0</v>
      </c>
      <c r="L39" s="489">
        <f t="shared" si="15"/>
        <v>0</v>
      </c>
      <c r="M39" s="489">
        <f t="shared" si="15"/>
        <v>0</v>
      </c>
      <c r="N39" s="489">
        <f t="shared" si="15"/>
        <v>0</v>
      </c>
      <c r="O39" s="489">
        <f t="shared" si="15"/>
        <v>0</v>
      </c>
      <c r="P39" s="489">
        <f t="shared" si="15"/>
        <v>0</v>
      </c>
      <c r="Q39" s="489">
        <f t="shared" si="15"/>
        <v>0</v>
      </c>
      <c r="R39" s="489">
        <f t="shared" si="15"/>
        <v>0</v>
      </c>
      <c r="S39" s="489">
        <f t="shared" si="15"/>
        <v>0</v>
      </c>
      <c r="T39" s="489">
        <f t="shared" si="15"/>
        <v>0</v>
      </c>
      <c r="U39" s="489">
        <f t="shared" si="15"/>
        <v>0</v>
      </c>
      <c r="V39" s="489">
        <f t="shared" si="15"/>
        <v>0</v>
      </c>
      <c r="W39" s="489">
        <f t="shared" si="15"/>
        <v>0</v>
      </c>
      <c r="X39" s="489">
        <f t="shared" si="15"/>
        <v>0</v>
      </c>
      <c r="Y39" s="490">
        <f t="shared" si="11"/>
        <v>0</v>
      </c>
      <c r="Z39" s="490">
        <f t="shared" si="11"/>
        <v>0</v>
      </c>
      <c r="AA39" s="490">
        <f t="shared" si="11"/>
        <v>0</v>
      </c>
      <c r="AB39" s="490">
        <f t="shared" si="11"/>
        <v>0</v>
      </c>
      <c r="AC39" s="404"/>
    </row>
    <row r="40" spans="1:29" ht="16.5" thickTop="1" thickBot="1" x14ac:dyDescent="0.3">
      <c r="A40" s="406"/>
      <c r="B40" s="406"/>
      <c r="C40" s="408"/>
      <c r="D40" s="408"/>
      <c r="E40" s="407"/>
      <c r="F40" s="407"/>
      <c r="G40" s="406"/>
      <c r="H40" s="491" t="s">
        <v>407</v>
      </c>
      <c r="I40" s="492">
        <f>+I41</f>
        <v>0</v>
      </c>
      <c r="J40" s="492">
        <f t="shared" si="15"/>
        <v>0</v>
      </c>
      <c r="K40" s="492">
        <f t="shared" si="15"/>
        <v>0</v>
      </c>
      <c r="L40" s="492">
        <f t="shared" si="15"/>
        <v>0</v>
      </c>
      <c r="M40" s="492">
        <f t="shared" si="15"/>
        <v>0</v>
      </c>
      <c r="N40" s="492">
        <f t="shared" si="15"/>
        <v>0</v>
      </c>
      <c r="O40" s="492">
        <f t="shared" si="15"/>
        <v>0</v>
      </c>
      <c r="P40" s="492">
        <f t="shared" si="15"/>
        <v>0</v>
      </c>
      <c r="Q40" s="492">
        <f t="shared" si="15"/>
        <v>0</v>
      </c>
      <c r="R40" s="492">
        <f t="shared" si="15"/>
        <v>0</v>
      </c>
      <c r="S40" s="492">
        <f t="shared" si="15"/>
        <v>0</v>
      </c>
      <c r="T40" s="492">
        <f t="shared" si="15"/>
        <v>0</v>
      </c>
      <c r="U40" s="492">
        <f t="shared" si="15"/>
        <v>0</v>
      </c>
      <c r="V40" s="492">
        <f t="shared" si="15"/>
        <v>0</v>
      </c>
      <c r="W40" s="492">
        <f t="shared" si="15"/>
        <v>0</v>
      </c>
      <c r="X40" s="492">
        <f t="shared" si="15"/>
        <v>0</v>
      </c>
      <c r="Y40" s="493">
        <f t="shared" si="11"/>
        <v>0</v>
      </c>
      <c r="Z40" s="493">
        <f t="shared" si="11"/>
        <v>0</v>
      </c>
      <c r="AA40" s="493">
        <f t="shared" si="11"/>
        <v>0</v>
      </c>
      <c r="AB40" s="493">
        <f t="shared" si="11"/>
        <v>0</v>
      </c>
      <c r="AC40" s="404"/>
    </row>
    <row r="41" spans="1:29" ht="16.5" thickTop="1" thickBot="1" x14ac:dyDescent="0.3">
      <c r="A41" s="406"/>
      <c r="B41" s="406"/>
      <c r="C41" s="408"/>
      <c r="D41" s="408"/>
      <c r="E41" s="407"/>
      <c r="F41" s="407"/>
      <c r="G41" s="407"/>
      <c r="H41" s="491" t="s">
        <v>106</v>
      </c>
      <c r="I41" s="492"/>
      <c r="J41" s="492"/>
      <c r="K41" s="492"/>
      <c r="L41" s="492"/>
      <c r="M41" s="492"/>
      <c r="N41" s="492"/>
      <c r="O41" s="492"/>
      <c r="P41" s="492"/>
      <c r="Q41" s="492"/>
      <c r="R41" s="492"/>
      <c r="S41" s="492"/>
      <c r="T41" s="492"/>
      <c r="U41" s="492"/>
      <c r="V41" s="492"/>
      <c r="W41" s="492"/>
      <c r="X41" s="492"/>
      <c r="Y41" s="493">
        <f t="shared" si="11"/>
        <v>0</v>
      </c>
      <c r="Z41" s="493">
        <f t="shared" si="11"/>
        <v>0</v>
      </c>
      <c r="AA41" s="493">
        <f t="shared" si="11"/>
        <v>0</v>
      </c>
      <c r="AB41" s="493">
        <f t="shared" si="11"/>
        <v>0</v>
      </c>
      <c r="AC41" s="404"/>
    </row>
    <row r="42" spans="1:29" ht="15.75" thickTop="1" x14ac:dyDescent="0.25"/>
  </sheetData>
  <mergeCells count="13">
    <mergeCell ref="Y1:AB1"/>
    <mergeCell ref="G1:G2"/>
    <mergeCell ref="H1:H2"/>
    <mergeCell ref="I1:L1"/>
    <mergeCell ref="M1:P1"/>
    <mergeCell ref="Q1:T1"/>
    <mergeCell ref="U1:X1"/>
    <mergeCell ref="F1:F2"/>
    <mergeCell ref="A1:A2"/>
    <mergeCell ref="B1:B2"/>
    <mergeCell ref="C1:C2"/>
    <mergeCell ref="D1:D2"/>
    <mergeCell ref="E1:E2"/>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11.42578125" defaultRowHeight="15" x14ac:dyDescent="0.25"/>
  <cols>
    <col min="1" max="1" width="50.28515625" customWidth="1"/>
    <col min="2" max="2" width="68.42578125" customWidth="1"/>
  </cols>
  <sheetData>
    <row r="1" spans="1:2" ht="15.75" thickBot="1" x14ac:dyDescent="0.3">
      <c r="A1" s="1072"/>
      <c r="B1" s="1072"/>
    </row>
    <row r="2" spans="1:2" ht="15.75" thickBot="1" x14ac:dyDescent="0.3">
      <c r="A2" s="1086" t="s">
        <v>410</v>
      </c>
      <c r="B2" s="1074"/>
    </row>
    <row r="3" spans="1:2" ht="15.75" thickBot="1" x14ac:dyDescent="0.3">
      <c r="A3" s="1075" t="s">
        <v>148</v>
      </c>
      <c r="B3" s="1076"/>
    </row>
    <row r="4" spans="1:2" ht="15.75" thickBot="1" x14ac:dyDescent="0.3">
      <c r="A4" s="414" t="s">
        <v>328</v>
      </c>
      <c r="B4" s="414" t="s">
        <v>150</v>
      </c>
    </row>
    <row r="5" spans="1:2" ht="26.25" thickBot="1" x14ac:dyDescent="0.3">
      <c r="A5" s="415" t="s">
        <v>329</v>
      </c>
      <c r="B5" s="416" t="s">
        <v>330</v>
      </c>
    </row>
    <row r="6" spans="1:2" ht="16.5" thickTop="1" thickBot="1" x14ac:dyDescent="0.3">
      <c r="A6" s="417" t="s">
        <v>331</v>
      </c>
      <c r="B6" s="416" t="s">
        <v>411</v>
      </c>
    </row>
    <row r="7" spans="1:2" ht="78" thickTop="1" thickBot="1" x14ac:dyDescent="0.3">
      <c r="A7" s="424" t="s">
        <v>412</v>
      </c>
      <c r="B7" s="416" t="s">
        <v>413</v>
      </c>
    </row>
    <row r="8" spans="1:2" ht="90.75" thickTop="1" thickBot="1" x14ac:dyDescent="0.3">
      <c r="A8" s="424" t="s">
        <v>414</v>
      </c>
      <c r="B8" s="416" t="s">
        <v>415</v>
      </c>
    </row>
    <row r="9" spans="1:2" ht="90.75" thickTop="1" thickBot="1" x14ac:dyDescent="0.3">
      <c r="A9" s="424" t="s">
        <v>416</v>
      </c>
      <c r="B9" s="416" t="s">
        <v>417</v>
      </c>
    </row>
    <row r="10" spans="1:2" ht="90.75" thickTop="1" thickBot="1" x14ac:dyDescent="0.3">
      <c r="A10" s="424" t="s">
        <v>418</v>
      </c>
      <c r="B10" s="416" t="s">
        <v>419</v>
      </c>
    </row>
    <row r="11" spans="1:2" ht="27" thickTop="1" thickBot="1" x14ac:dyDescent="0.3">
      <c r="A11" s="424" t="s">
        <v>420</v>
      </c>
      <c r="B11" s="416" t="s">
        <v>421</v>
      </c>
    </row>
    <row r="12" spans="1:2" ht="27" thickTop="1" thickBot="1" x14ac:dyDescent="0.3">
      <c r="A12" s="424" t="s">
        <v>422</v>
      </c>
      <c r="B12" s="416" t="s">
        <v>356</v>
      </c>
    </row>
    <row r="13" spans="1:2" ht="15.75" thickTop="1" x14ac:dyDescent="0.25"/>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vt:i4>
      </vt:variant>
    </vt:vector>
  </HeadingPairs>
  <TitlesOfParts>
    <vt:vector size="45" baseType="lpstr">
      <vt:lpstr>Datos Generales</vt:lpstr>
      <vt:lpstr>Anexo 1 Matriz Inf Gestión-GD</vt:lpstr>
      <vt:lpstr>Hoja1</vt:lpstr>
      <vt:lpstr>Anexo2 Protocolo Inf Gestión GD</vt:lpstr>
      <vt:lpstr>Anexo 5.1 INGRESOS (2)</vt:lpstr>
      <vt:lpstr>PROTOCOLO INGRESOS (2)</vt:lpstr>
      <vt:lpstr>Anexo 5.2. informe Gastos</vt:lpstr>
      <vt:lpstr>Anexo 5.2-A. Gastos</vt:lpstr>
      <vt:lpstr>Protocolo Gastos</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'Anexo2 Protocolo Inf Gestión GD'!Área_de_impresión</vt:lpstr>
      <vt:lpstr>Lista_CAR</vt:lpstr>
      <vt:lpstr>REPORTE</vt:lpstr>
      <vt:lpstr>SI</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Usuario de Windows</cp:lastModifiedBy>
  <cp:revision/>
  <dcterms:created xsi:type="dcterms:W3CDTF">2016-11-26T19:57:08Z</dcterms:created>
  <dcterms:modified xsi:type="dcterms:W3CDTF">2022-03-01T21:40:02Z</dcterms:modified>
  <cp:category>Capacitación</cp:category>
  <cp:contentStatus>Preliminar</cp:contentStatus>
</cp:coreProperties>
</file>