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JUNIO  30" sheetId="1" r:id="rId1"/>
  </sheets>
  <externalReferences>
    <externalReference r:id="rId4"/>
  </externalReferences>
  <definedNames>
    <definedName name="_xlnm.Print_Area" localSheetId="0">'T-CAM-034 JUNIO  30'!$A$1:$R$102</definedName>
    <definedName name="_xlnm.Print_Titles" localSheetId="0">'T-CAM-034 JUNIO  30'!$7:$8</definedName>
  </definedNames>
  <calcPr fullCalcOnLoad="1"/>
</workbook>
</file>

<file path=xl/comments1.xml><?xml version="1.0" encoding="utf-8"?>
<comments xmlns="http://schemas.openxmlformats.org/spreadsheetml/2006/main">
  <authors>
    <author>jfestupinan</author>
    <author>jvargas</author>
  </authors>
  <commentList>
    <comment ref="F34" authorId="0">
      <text>
        <r>
          <rPr>
            <b/>
            <sz val="9"/>
            <rFont val="Tahoma"/>
            <family val="2"/>
          </rPr>
          <t>jfestupinan:</t>
        </r>
        <r>
          <rPr>
            <sz val="9"/>
            <rFont val="Tahoma"/>
            <family val="2"/>
          </rPr>
          <t xml:space="preserve">
NOTA: EL DILIGENCIAMIENTO DE ESTA INFORMACION SE DEBERA LLEVAR ACABO A PARTIR DEL AÑO 2008, YA QUE LA CORPORACION MEDIANTE EL ACUERDO No. 020 DEL 27 DE DICIEMBRE DE 2007, DETERMINÓ EL VALOR DE LA CARGA CONTAMINATE DE LINE A BASE Y LAS METAS DE REDUCCION GLOBALES DE DBO5 Y SST EN VERTIMIENTOS LIQUIDOS PARA EL QUINQUENIO 2007 - 2012 EN JURISDICCION DE LA CAM; RAZON POR LA CUAL NO EXISTEN DATOS AL RESPECTO EN LA CORPORACION</t>
        </r>
      </text>
    </comment>
    <comment ref="F53" authorId="0">
      <text>
        <r>
          <rPr>
            <b/>
            <sz val="9"/>
            <rFont val="Tahoma"/>
            <family val="2"/>
          </rPr>
          <t>jfestupinan:</t>
        </r>
        <r>
          <rPr>
            <sz val="9"/>
            <rFont val="Tahoma"/>
            <family val="2"/>
          </rPr>
          <t xml:space="preserve">
Municipios Capacitados en el tema de Riesgo
</t>
        </r>
      </text>
    </comment>
    <comment ref="J99" authorId="1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<sst xmlns="http://schemas.openxmlformats.org/spreadsheetml/2006/main" count="240" uniqueCount="116">
  <si>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</si>
  <si>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</si>
  <si>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</si>
  <si>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</si>
  <si>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</si>
  <si>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</si>
  <si>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</si>
  <si>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</si>
  <si>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</si>
  <si>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</si>
  <si>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</si>
  <si>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</si>
  <si>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</si>
  <si>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</si>
  <si>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</si>
  <si>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INFORME DE EJECUCION DEL PLAN DE ACCION TRIENAL  2007-2009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</si>
  <si>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</si>
  <si>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</si>
  <si>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</si>
  <si>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</si>
  <si>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Diseño, ajuste y prospección del SIRAP (incluyendo SIRAP del Macizo Colombiano)</t>
  </si>
  <si>
    <t>Delimitación y gestión compartida de zonas amortiguadoras de los parques nacionales naturales Puracé, Nevado del Huila y Cueva de los Guacharros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</si>
  <si>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</si>
  <si>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</si>
  <si>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</si>
  <si>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</si>
  <si>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</si>
  <si>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</si>
  <si>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</si>
  <si>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P1: Planeación y Gestión de Areas Protegidas para la Conservación y Aprovechamiento Sostenible de la Biodiversidad y los Bienes y Servicios Ambientales</t>
  </si>
  <si>
    <t>No. de cuencas con POMCA formulados</t>
  </si>
  <si>
    <t>No. de cuencas con  POMCA en ejecución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</si>
  <si>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</si>
  <si>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</si>
  <si>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</si>
  <si>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</si>
  <si>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Programa de reforestación, manejo integrado del cultivo y aprovechamiento de la guadua</t>
  </si>
  <si>
    <t>Cuenca o tramo de cuenca con monitoreo de calidad y cantidad del recurso hídrico en el alto magdalena</t>
  </si>
  <si>
    <t>No. corrientes hidricas reglamentadas por la CAM, con relación a las cuencas priorizadas</t>
  </si>
  <si>
    <t>Cuenca</t>
  </si>
  <si>
    <t>Plan</t>
  </si>
  <si>
    <t>Ha</t>
  </si>
  <si>
    <t>Cuenca o Tramo</t>
  </si>
  <si>
    <t>Corriente</t>
  </si>
  <si>
    <t>Porcentaje</t>
  </si>
  <si>
    <t>P2: Planificación y Gestión Integral del Recurso Hídrico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</si>
  <si>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</si>
  <si>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</si>
  <si>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</si>
  <si>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</si>
  <si>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</si>
  <si>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P3: Promoción y Apoyo a Procesos Competitivos Sostenibles y Aprovechamiento de la Oferta Natural de la Región.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</si>
  <si>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</si>
  <si>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</si>
  <si>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</si>
  <si>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Planificación ambiental y ordenamiento territorial de resguardos indigenas</t>
  </si>
  <si>
    <t>Municipio</t>
  </si>
  <si>
    <t>Resguardo Indigena</t>
  </si>
  <si>
    <t>P4: Estrategia Gestión Integral del Territorio Rural y Urbano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</si>
  <si>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</si>
  <si>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Número de registros de generadores  de residuos o desechos peligrosos en la jurisdicción de la CAM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</si>
  <si>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</si>
  <si>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</si>
  <si>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</si>
  <si>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</si>
  <si>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Fortalecimiento del seguimiento, monitoreo y control del agua en corrientes de alto conflicto y legalización del uso del recurso en grandes cantidades</t>
  </si>
  <si>
    <t>Fortalecimiento de las redes territoriales para prevención y atención de incendios forestales</t>
  </si>
  <si>
    <t>Fortalecimiento y focalización de las acciones de la red de control de aprovechamiento y trafico ilegal de vida silvestre hacía las áreas del SIRAP</t>
  </si>
  <si>
    <t>Seguimiento, monitoreo y control a medidas de compensación impuestas por contravenciones ambientales</t>
  </si>
  <si>
    <t>Red acompañada</t>
  </si>
  <si>
    <t>Fuente hídrica</t>
  </si>
  <si>
    <t xml:space="preserve">Red </t>
  </si>
  <si>
    <t>Red</t>
  </si>
  <si>
    <t>P5: Estrategia Autoridad Ambiental Integral, Oportuna y Efectiva</t>
  </si>
  <si>
    <t>Diseño e implementación de estrategias de comunicación y educación ambiental, con énfasis en uso y aprovechamiento sostenible de los recursos naturales renovables</t>
  </si>
  <si>
    <t>Programa ambiental educativo y de fortalecimiento de la presencia institucional  en zonas de alto conflicto ambiental, articulada con las ONGS Ambientales y los promotores ambientales comunitarios del área respectiva</t>
  </si>
  <si>
    <t xml:space="preserve">Fortalecimento de la dimensión ambiental en los procesos de educación formal a través de estrategias como escuela viva, escuela viajera, colegios agropecuarios y ondas educativas entre otras </t>
  </si>
  <si>
    <t>Personas informadas</t>
  </si>
  <si>
    <t>Estudiantes</t>
  </si>
  <si>
    <t>CIDEA</t>
  </si>
  <si>
    <t>P6:  Estrategia Educación y Comunicación para la Participación Ciudadana y Comunitaria en la Gestión Ambiental</t>
  </si>
  <si>
    <t>Modernización informatica a partir de la implementación del PETI</t>
  </si>
  <si>
    <t>Programa de mejoramiento de las condiciones necesarias para un óptimo desempeño y rendimiento de los servidores públicos</t>
  </si>
  <si>
    <t>Consolidación SGC bajo la norma NTCGP:1000 en coordinación con MECI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</si>
  <si>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</si>
  <si>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</si>
  <si>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</si>
  <si>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Apoyo a la organización y reallización de encuentros nacionales y regionales de actores del SINA, para el intercambio de experiencias y el fortalecimiento institucional</t>
  </si>
  <si>
    <t>% PETI</t>
  </si>
  <si>
    <t>Indice de satisfacción del personal</t>
  </si>
  <si>
    <t>% avance</t>
  </si>
  <si>
    <t>Días</t>
  </si>
  <si>
    <t>Evento</t>
  </si>
  <si>
    <t>P7: Estrategia Fortalecimiento Institucional e Implementación del Sistema de Gestión de Calidad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</si>
  <si>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</si>
  <si>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</si>
  <si>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Gastos administrativos y operativos del proyecto</t>
  </si>
  <si>
    <t>Global</t>
  </si>
  <si>
    <t>VIATICOS</t>
  </si>
  <si>
    <t>TIQUETES AEREOS</t>
  </si>
  <si>
    <t>VALOR PROIN?</t>
  </si>
  <si>
    <t>FERRETERIA?</t>
  </si>
  <si>
    <t>SUBVENCION TRANSPORTE</t>
  </si>
  <si>
    <t>Fecha: 01 Oct 07</t>
  </si>
  <si>
    <t xml:space="preserve">Conformación y/o fortalecimiento de CIDEA </t>
  </si>
  <si>
    <t>No. de has de reserva  naturales de la sociedad civil registradas ante PNN u otras instancias regionales o locales; y/o apoyadas con asesoria, asistencia tecnica, capacitación o gestión.</t>
  </si>
  <si>
    <t>Cofinanciación de proyectos de construcción de sistemas de tratamiento de aguas residuales urbanas, de acuerdo con la reglamentación del Fondo Regional de Inversión para la Descontaminación Hídrica.</t>
  </si>
  <si>
    <t xml:space="preserve"> </t>
  </si>
  <si>
    <t>No. acciones adquiridas en la Empresa Forestal del Huila</t>
  </si>
  <si>
    <t>Establecimiento de plantaciones forestales comerciales a través de la Empresa Forestal del Huila (estimativo)</t>
  </si>
  <si>
    <t>Acción</t>
  </si>
  <si>
    <t>Personas Informadas</t>
  </si>
  <si>
    <t>PRESUPUESTO APROPIADO PAT VIGENCIA 2009</t>
  </si>
  <si>
    <t>VALOR TOTAL COMPROMETIDO PAT VIGENCIA 2009</t>
  </si>
  <si>
    <t>INDICE GLOBAL DE EJECUCION FINANCIERA PAT 2009</t>
  </si>
  <si>
    <t>A SEPTIEMBRE 30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</si>
</sst>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"/>
    <numFmt numFmtId="195" formatCode="#,##0.000"/>
    <numFmt numFmtId="196" formatCode="0.0000"/>
    <numFmt numFmtId="197" formatCode="#,##0.0000000000"/>
    <numFmt numFmtId="198" formatCode="0.0"/>
    <numFmt numFmtId="199" formatCode="0.000"/>
    <numFmt numFmtId="200" formatCode="_(* #,##0_);_(* \(#,##0\);_(* &quot;-&quot;??_);_(@_)"/>
    <numFmt numFmtId="201" formatCode="_ * #,##0_ ;_ * \-#,##0_ ;_ * &quot;-&quot;??_ ;_ @_ 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;[Red]#,##0"/>
    <numFmt numFmtId="208" formatCode="&quot;$&quot;\ #,##0;[Red]&quot;$&quot;\ #,##0"/>
    <numFmt numFmtId="209" formatCode="#,##0.0;[Red]#,##0.0"/>
    <numFmt numFmtId="210" formatCode="#,##0.00;[Red]#,##0.00"/>
    <numFmt numFmtId="211" formatCode="#,##0.000;[Red]#,##0.000"/>
    <numFmt numFmtId="212" formatCode="_(* #,##0.000_);_(* \(#,##0.000\);_(* &quot;-&quot;??_);_(@_)"/>
    <numFmt numFmtId="213" formatCode="_(* #,##0.0_);_(* \(#,##0.0\);_(* &quot;-&quot;??_);_(@_)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5" fillId="24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3" fontId="14" fillId="24" borderId="0" xfId="0" applyNumberFormat="1" applyFont="1" applyFill="1" applyAlignment="1">
      <alignment vertical="center" wrapText="1"/>
    </xf>
    <xf numFmtId="3" fontId="5" fillId="24" borderId="0" xfId="0" applyNumberFormat="1" applyFont="1" applyFill="1" applyAlignment="1">
      <alignment vertical="center" wrapText="1"/>
    </xf>
    <xf numFmtId="0" fontId="13" fillId="24" borderId="0" xfId="0" applyFont="1" applyFill="1" applyAlignment="1">
      <alignment horizontal="center" vertical="center" wrapText="1"/>
    </xf>
    <xf numFmtId="4" fontId="13" fillId="24" borderId="0" xfId="0" applyNumberFormat="1" applyFont="1" applyFill="1" applyAlignment="1">
      <alignment horizontal="right" vertical="center" wrapText="1"/>
    </xf>
    <xf numFmtId="3" fontId="6" fillId="16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10" fillId="16" borderId="13" xfId="0" applyFont="1" applyFill="1" applyBorder="1" applyAlignment="1">
      <alignment vertical="center" wrapText="1"/>
    </xf>
    <xf numFmtId="0" fontId="10" fillId="16" borderId="14" xfId="0" applyFont="1" applyFill="1" applyBorder="1" applyAlignment="1">
      <alignment vertical="center" wrapText="1"/>
    </xf>
    <xf numFmtId="0" fontId="10" fillId="16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02" fontId="8" fillId="0" borderId="12" xfId="0" applyNumberFormat="1" applyFont="1" applyFill="1" applyBorder="1" applyAlignment="1">
      <alignment horizontal="right" vertical="center" wrapText="1"/>
    </xf>
    <xf numFmtId="4" fontId="6" fillId="16" borderId="11" xfId="0" applyNumberFormat="1" applyFont="1" applyFill="1" applyBorder="1" applyAlignment="1">
      <alignment horizontal="center" vertical="center" wrapText="1"/>
    </xf>
    <xf numFmtId="4" fontId="6" fillId="16" borderId="1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202" fontId="8" fillId="0" borderId="19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vertical="center" wrapText="1"/>
    </xf>
    <xf numFmtId="3" fontId="13" fillId="25" borderId="10" xfId="0" applyNumberFormat="1" applyFont="1" applyFill="1" applyBorder="1" applyAlignment="1">
      <alignment/>
    </xf>
    <xf numFmtId="3" fontId="13" fillId="4" borderId="10" xfId="0" applyNumberFormat="1" applyFont="1" applyFill="1" applyBorder="1" applyAlignment="1">
      <alignment/>
    </xf>
    <xf numFmtId="3" fontId="13" fillId="25" borderId="10" xfId="0" applyNumberFormat="1" applyFont="1" applyFill="1" applyBorder="1" applyAlignment="1">
      <alignment vertical="center" wrapText="1"/>
    </xf>
    <xf numFmtId="3" fontId="13" fillId="4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8" fillId="4" borderId="10" xfId="0" applyNumberFormat="1" applyFont="1" applyFill="1" applyBorder="1" applyAlignment="1">
      <alignment vertical="center" wrapText="1"/>
    </xf>
    <xf numFmtId="3" fontId="13" fillId="22" borderId="10" xfId="0" applyNumberFormat="1" applyFont="1" applyFill="1" applyBorder="1" applyAlignment="1">
      <alignment/>
    </xf>
    <xf numFmtId="3" fontId="13" fillId="22" borderId="10" xfId="0" applyNumberFormat="1" applyFont="1" applyFill="1" applyBorder="1" applyAlignment="1">
      <alignment vertical="center" wrapText="1"/>
    </xf>
    <xf numFmtId="3" fontId="8" fillId="22" borderId="10" xfId="0" applyNumberFormat="1" applyFont="1" applyFill="1" applyBorder="1" applyAlignment="1">
      <alignment vertical="center" wrapText="1"/>
    </xf>
    <xf numFmtId="3" fontId="8" fillId="19" borderId="10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8" fillId="25" borderId="1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179" fontId="5" fillId="24" borderId="0" xfId="48" applyFont="1" applyFill="1" applyAlignment="1">
      <alignment vertical="center" wrapText="1"/>
    </xf>
    <xf numFmtId="179" fontId="12" fillId="0" borderId="0" xfId="48" applyFont="1" applyFill="1" applyAlignment="1">
      <alignment vertical="center" wrapText="1"/>
    </xf>
    <xf numFmtId="179" fontId="5" fillId="0" borderId="0" xfId="48" applyFont="1" applyFill="1" applyAlignment="1">
      <alignment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179" fontId="5" fillId="0" borderId="0" xfId="48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9" fontId="4" fillId="0" borderId="0" xfId="48" applyFont="1" applyFill="1" applyBorder="1" applyAlignment="1">
      <alignment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8" applyFont="1" applyAlignment="1">
      <alignment/>
    </xf>
    <xf numFmtId="0" fontId="11" fillId="16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3" fillId="25" borderId="10" xfId="0" applyNumberFormat="1" applyFont="1" applyFill="1" applyBorder="1" applyAlignment="1">
      <alignment/>
    </xf>
    <xf numFmtId="3" fontId="13" fillId="4" borderId="10" xfId="0" applyNumberFormat="1" applyFont="1" applyFill="1" applyBorder="1" applyAlignment="1">
      <alignment/>
    </xf>
    <xf numFmtId="3" fontId="13" fillId="22" borderId="1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 vertical="center" wrapText="1"/>
    </xf>
    <xf numFmtId="3" fontId="14" fillId="0" borderId="0" xfId="0" applyNumberFormat="1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3" fillId="22" borderId="10" xfId="0" applyNumberFormat="1" applyFont="1" applyFill="1" applyBorder="1" applyAlignment="1">
      <alignment horizontal="center" vertical="center" wrapText="1"/>
    </xf>
    <xf numFmtId="179" fontId="12" fillId="0" borderId="0" xfId="48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8" fillId="25" borderId="10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8" fillId="2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14" fillId="19" borderId="0" xfId="0" applyNumberFormat="1" applyFont="1" applyFill="1" applyAlignment="1">
      <alignment vertical="center" wrapText="1"/>
    </xf>
    <xf numFmtId="3" fontId="13" fillId="25" borderId="10" xfId="0" applyNumberFormat="1" applyFont="1" applyFill="1" applyBorder="1" applyAlignment="1">
      <alignment vertical="center" wrapText="1"/>
    </xf>
    <xf numFmtId="3" fontId="13" fillId="4" borderId="10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>
      <alignment horizontal="right" vertical="center" wrapText="1"/>
    </xf>
    <xf numFmtId="207" fontId="13" fillId="0" borderId="10" xfId="0" applyNumberFormat="1" applyFont="1" applyBorder="1" applyAlignment="1">
      <alignment horizontal="right" vertical="center" wrapText="1"/>
    </xf>
    <xf numFmtId="3" fontId="14" fillId="11" borderId="0" xfId="0" applyNumberFormat="1" applyFont="1" applyFill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07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13" fillId="24" borderId="10" xfId="0" applyNumberFormat="1" applyFont="1" applyFill="1" applyBorder="1" applyAlignment="1">
      <alignment vertical="center" wrapText="1"/>
    </xf>
    <xf numFmtId="3" fontId="13" fillId="24" borderId="1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13" fillId="19" borderId="10" xfId="0" applyNumberFormat="1" applyFont="1" applyFill="1" applyBorder="1" applyAlignment="1">
      <alignment vertical="center" wrapText="1"/>
    </xf>
    <xf numFmtId="3" fontId="13" fillId="11" borderId="10" xfId="0" applyNumberFormat="1" applyFont="1" applyFill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4" borderId="10" xfId="0" applyNumberFormat="1" applyFont="1" applyFill="1" applyBorder="1" applyAlignment="1">
      <alignment vertical="center" wrapText="1"/>
    </xf>
    <xf numFmtId="208" fontId="13" fillId="0" borderId="10" xfId="0" applyNumberFormat="1" applyFont="1" applyFill="1" applyBorder="1" applyAlignment="1">
      <alignment vertical="center" wrapText="1"/>
    </xf>
    <xf numFmtId="3" fontId="13" fillId="24" borderId="10" xfId="0" applyNumberFormat="1" applyFont="1" applyFill="1" applyBorder="1" applyAlignment="1">
      <alignment horizontal="center" vertical="center" wrapText="1"/>
    </xf>
    <xf numFmtId="208" fontId="13" fillId="0" borderId="10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79" fontId="8" fillId="0" borderId="0" xfId="48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202" fontId="8" fillId="0" borderId="11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16" borderId="28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33" xfId="0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6" fillId="16" borderId="38" xfId="0" applyFont="1" applyFill="1" applyBorder="1" applyAlignment="1">
      <alignment horizontal="center" vertical="center" wrapText="1"/>
    </xf>
    <xf numFmtId="0" fontId="6" fillId="16" borderId="39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4" fontId="6" fillId="16" borderId="26" xfId="0" applyNumberFormat="1" applyFont="1" applyFill="1" applyBorder="1" applyAlignment="1">
      <alignment horizontal="center" vertical="center" wrapText="1"/>
    </xf>
    <xf numFmtId="4" fontId="6" fillId="16" borderId="40" xfId="0" applyNumberFormat="1" applyFont="1" applyFill="1" applyBorder="1" applyAlignment="1">
      <alignment horizontal="center" vertical="center" wrapText="1"/>
    </xf>
    <xf numFmtId="3" fontId="8" fillId="0" borderId="41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11" fillId="16" borderId="43" xfId="0" applyFont="1" applyFill="1" applyBorder="1" applyAlignment="1">
      <alignment horizontal="left" vertical="justify" wrapText="1"/>
    </xf>
    <xf numFmtId="0" fontId="11" fillId="16" borderId="10" xfId="0" applyFont="1" applyFill="1" applyBorder="1" applyAlignment="1">
      <alignment horizontal="left" vertical="justify" wrapText="1"/>
    </xf>
    <xf numFmtId="0" fontId="11" fillId="16" borderId="16" xfId="0" applyFont="1" applyFill="1" applyBorder="1" applyAlignment="1">
      <alignment horizontal="left" vertical="justify" wrapText="1"/>
    </xf>
    <xf numFmtId="0" fontId="11" fillId="16" borderId="39" xfId="0" applyFont="1" applyFill="1" applyBorder="1" applyAlignment="1">
      <alignment horizontal="left" vertical="center" wrapText="1"/>
    </xf>
    <xf numFmtId="0" fontId="11" fillId="16" borderId="11" xfId="0" applyFont="1" applyFill="1" applyBorder="1" applyAlignment="1">
      <alignment horizontal="left" vertical="center" wrapText="1"/>
    </xf>
    <xf numFmtId="0" fontId="11" fillId="16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8" fillId="0" borderId="49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0" fontId="11" fillId="16" borderId="38" xfId="0" applyFont="1" applyFill="1" applyBorder="1" applyAlignment="1">
      <alignment horizontal="left" vertical="justify" wrapText="1"/>
    </xf>
    <xf numFmtId="0" fontId="11" fillId="16" borderId="26" xfId="0" applyFont="1" applyFill="1" applyBorder="1" applyAlignment="1">
      <alignment horizontal="left" vertical="justify" wrapText="1"/>
    </xf>
    <xf numFmtId="0" fontId="11" fillId="16" borderId="50" xfId="0" applyFont="1" applyFill="1" applyBorder="1" applyAlignment="1">
      <alignment horizontal="left" vertical="justify" wrapText="1"/>
    </xf>
    <xf numFmtId="3" fontId="4" fillId="0" borderId="16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left" vertical="center" wrapText="1"/>
    </xf>
    <xf numFmtId="0" fontId="6" fillId="16" borderId="51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3" fontId="13" fillId="0" borderId="53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/>
    </xf>
    <xf numFmtId="0" fontId="0" fillId="0" borderId="42" xfId="0" applyFont="1" applyBorder="1" applyAlignment="1">
      <alignment/>
    </xf>
    <xf numFmtId="3" fontId="13" fillId="0" borderId="49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104775</xdr:rowOff>
    </xdr:from>
    <xdr:to>
      <xdr:col>1</xdr:col>
      <xdr:colOff>466725</xdr:colOff>
      <xdr:row>2</xdr:row>
      <xdr:rowOff>285750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1047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NCO%20DE%20PROGRAMAS%20Y%20PROYECTOS\AVANCE%20FISICO%20Y%20FINANCIERO%20DEL%20PAT%20A%20JUNIO%2030%20DE%202009\Proyecto%201%20Coordinador%20Edgar%20Cortes%20%20a%20Junio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 EJECUTADA"/>
      <sheetName val="EJECUCION FINANCIERA"/>
      <sheetName val="SEGUIMIENTO ACTIVIDADES"/>
    </sheetNames>
    <sheetDataSet>
      <sheetData sheetId="1">
        <row r="32">
          <cell r="E32">
            <v>44176000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117"/>
  <sheetViews>
    <sheetView tabSelected="1" zoomScale="75" zoomScaleNormal="75" zoomScalePageLayoutView="0" workbookViewId="0" topLeftCell="B100">
      <selection activeCell="B119" sqref="B119"/>
    </sheetView>
  </sheetViews>
  <sheetFormatPr defaultColWidth="11.421875" defaultRowHeight="12.75"/>
  <cols>
    <col min="1" max="1" width="17.140625" style="3" customWidth="1"/>
    <col min="2" max="2" width="62.421875" style="1" customWidth="1"/>
    <col min="3" max="3" width="9.57421875" style="1" hidden="1" customWidth="1"/>
    <col min="4" max="4" width="16.8515625" style="1" customWidth="1"/>
    <col min="5" max="5" width="17.28125" style="12" customWidth="1"/>
    <col min="6" max="6" width="15.140625" style="12" customWidth="1"/>
    <col min="7" max="7" width="18.140625" style="13" customWidth="1"/>
    <col min="8" max="8" width="19.00390625" style="13" customWidth="1"/>
    <col min="9" max="9" width="21.421875" style="13" customWidth="1"/>
    <col min="10" max="10" width="18.421875" style="10" hidden="1" customWidth="1"/>
    <col min="11" max="11" width="17.00390625" style="11" hidden="1" customWidth="1"/>
    <col min="12" max="13" width="14.421875" style="88" hidden="1" customWidth="1"/>
    <col min="14" max="14" width="14.421875" style="89" hidden="1" customWidth="1"/>
    <col min="15" max="16" width="14.421875" style="72" hidden="1" customWidth="1"/>
    <col min="17" max="18" width="0" style="1" hidden="1" customWidth="1"/>
    <col min="19" max="19" width="14.28125" style="1" bestFit="1" customWidth="1"/>
    <col min="20" max="20" width="16.57421875" style="53" bestFit="1" customWidth="1"/>
    <col min="21" max="21" width="17.8515625" style="73" bestFit="1" customWidth="1"/>
    <col min="22" max="16384" width="11.421875" style="1" customWidth="1"/>
  </cols>
  <sheetData>
    <row r="1" spans="1:21" s="66" customFormat="1" ht="28.5" customHeight="1">
      <c r="A1" s="130" t="s">
        <v>15</v>
      </c>
      <c r="B1" s="131"/>
      <c r="C1" s="131"/>
      <c r="D1" s="131"/>
      <c r="E1" s="131"/>
      <c r="F1" s="131"/>
      <c r="G1" s="131"/>
      <c r="H1" s="132"/>
      <c r="I1" s="16" t="s">
        <v>14</v>
      </c>
      <c r="J1" s="64"/>
      <c r="K1" s="65"/>
      <c r="L1" s="36"/>
      <c r="M1" s="36"/>
      <c r="N1" s="37"/>
      <c r="O1" s="42"/>
      <c r="P1" s="42"/>
      <c r="T1" s="67"/>
      <c r="U1" s="51"/>
    </row>
    <row r="2" spans="1:21" s="66" customFormat="1" ht="28.5" customHeight="1">
      <c r="A2" s="129"/>
      <c r="B2" s="133"/>
      <c r="C2" s="133"/>
      <c r="D2" s="133"/>
      <c r="E2" s="133"/>
      <c r="F2" s="133"/>
      <c r="G2" s="133"/>
      <c r="H2" s="134"/>
      <c r="I2" s="17" t="s">
        <v>13</v>
      </c>
      <c r="J2" s="64"/>
      <c r="K2" s="65"/>
      <c r="L2" s="36"/>
      <c r="M2" s="36"/>
      <c r="N2" s="37"/>
      <c r="O2" s="42"/>
      <c r="P2" s="42"/>
      <c r="T2" s="67"/>
      <c r="U2" s="51"/>
    </row>
    <row r="3" spans="1:21" s="66" customFormat="1" ht="28.5" customHeight="1" thickBot="1">
      <c r="A3" s="135"/>
      <c r="B3" s="136"/>
      <c r="C3" s="136"/>
      <c r="D3" s="136"/>
      <c r="E3" s="136"/>
      <c r="F3" s="136"/>
      <c r="G3" s="136"/>
      <c r="H3" s="137"/>
      <c r="I3" s="18" t="s">
        <v>103</v>
      </c>
      <c r="J3" s="64"/>
      <c r="K3" s="65"/>
      <c r="L3" s="36"/>
      <c r="M3" s="36"/>
      <c r="N3" s="37"/>
      <c r="O3" s="42"/>
      <c r="P3" s="42"/>
      <c r="T3" s="67"/>
      <c r="U3" s="51"/>
    </row>
    <row r="4" spans="1:21" s="66" customFormat="1" ht="8.25" customHeight="1" thickBot="1">
      <c r="A4" s="138"/>
      <c r="B4" s="139"/>
      <c r="C4" s="139"/>
      <c r="D4" s="139"/>
      <c r="E4" s="140"/>
      <c r="F4" s="139"/>
      <c r="G4" s="139"/>
      <c r="H4" s="139"/>
      <c r="I4" s="141"/>
      <c r="J4" s="64"/>
      <c r="K4" s="65"/>
      <c r="L4" s="36"/>
      <c r="M4" s="36"/>
      <c r="N4" s="37"/>
      <c r="O4" s="42"/>
      <c r="P4" s="42"/>
      <c r="T4" s="67"/>
      <c r="U4" s="51"/>
    </row>
    <row r="5" spans="1:21" s="66" customFormat="1" ht="39" customHeight="1" thickBot="1">
      <c r="A5" s="68" t="s">
        <v>4</v>
      </c>
      <c r="B5" s="138">
        <v>2009</v>
      </c>
      <c r="C5" s="139"/>
      <c r="D5" s="141"/>
      <c r="E5" s="69"/>
      <c r="F5" s="68" t="s">
        <v>5</v>
      </c>
      <c r="G5" s="138" t="s">
        <v>115</v>
      </c>
      <c r="H5" s="139"/>
      <c r="I5" s="141"/>
      <c r="J5" s="64"/>
      <c r="K5" s="65"/>
      <c r="L5" s="36"/>
      <c r="M5" s="36"/>
      <c r="N5" s="37"/>
      <c r="O5" s="42"/>
      <c r="P5" s="42"/>
      <c r="T5" s="67"/>
      <c r="U5" s="51"/>
    </row>
    <row r="6" spans="1:14" ht="8.25" customHeight="1" thickBot="1">
      <c r="A6" s="142"/>
      <c r="B6" s="143"/>
      <c r="C6" s="143"/>
      <c r="D6" s="143"/>
      <c r="E6" s="144"/>
      <c r="F6" s="143"/>
      <c r="G6" s="143"/>
      <c r="H6" s="143"/>
      <c r="I6" s="145"/>
      <c r="L6" s="70"/>
      <c r="M6" s="70"/>
      <c r="N6" s="71"/>
    </row>
    <row r="7" spans="1:20" s="52" customFormat="1" ht="15.75" customHeight="1">
      <c r="A7" s="146" t="s">
        <v>0</v>
      </c>
      <c r="B7" s="148" t="s">
        <v>2</v>
      </c>
      <c r="C7" s="175" t="s">
        <v>23</v>
      </c>
      <c r="D7" s="148" t="s">
        <v>3</v>
      </c>
      <c r="E7" s="148" t="s">
        <v>6</v>
      </c>
      <c r="F7" s="148"/>
      <c r="G7" s="150" t="s">
        <v>7</v>
      </c>
      <c r="H7" s="150"/>
      <c r="I7" s="151"/>
      <c r="J7" s="74"/>
      <c r="K7" s="75"/>
      <c r="L7" s="70"/>
      <c r="M7" s="70"/>
      <c r="N7" s="71"/>
      <c r="O7" s="76"/>
      <c r="P7" s="76"/>
      <c r="T7" s="77"/>
    </row>
    <row r="8" spans="1:20" s="6" customFormat="1" ht="45.75" customHeight="1" thickBot="1">
      <c r="A8" s="147"/>
      <c r="B8" s="149"/>
      <c r="C8" s="176"/>
      <c r="D8" s="149"/>
      <c r="E8" s="14" t="s">
        <v>8</v>
      </c>
      <c r="F8" s="14" t="s">
        <v>9</v>
      </c>
      <c r="G8" s="25" t="s">
        <v>10</v>
      </c>
      <c r="H8" s="25" t="s">
        <v>11</v>
      </c>
      <c r="I8" s="26" t="s">
        <v>12</v>
      </c>
      <c r="J8" s="78"/>
      <c r="K8" s="79"/>
      <c r="L8" s="80" t="s">
        <v>98</v>
      </c>
      <c r="M8" s="80" t="s">
        <v>98</v>
      </c>
      <c r="N8" s="81" t="s">
        <v>99</v>
      </c>
      <c r="O8" s="82" t="s">
        <v>102</v>
      </c>
      <c r="P8" s="82" t="s">
        <v>102</v>
      </c>
      <c r="T8" s="54"/>
    </row>
    <row r="9" spans="1:21" s="4" customFormat="1" ht="35.25" customHeight="1">
      <c r="A9" s="161" t="s">
        <v>29</v>
      </c>
      <c r="B9" s="19" t="s">
        <v>105</v>
      </c>
      <c r="C9" s="23"/>
      <c r="D9" s="83" t="s">
        <v>24</v>
      </c>
      <c r="E9" s="84">
        <v>2000</v>
      </c>
      <c r="F9" s="84">
        <v>833</v>
      </c>
      <c r="G9" s="85">
        <v>13791667</v>
      </c>
      <c r="H9" s="85">
        <v>261040</v>
      </c>
      <c r="I9" s="86">
        <f aca="true" t="shared" si="0" ref="I9:I17">+G9-H9</f>
        <v>13530627</v>
      </c>
      <c r="J9" s="87" t="s">
        <v>100</v>
      </c>
      <c r="K9" s="30"/>
      <c r="L9" s="88"/>
      <c r="M9" s="88"/>
      <c r="N9" s="89"/>
      <c r="O9" s="72"/>
      <c r="P9" s="72"/>
      <c r="S9" s="30"/>
      <c r="T9" s="55"/>
      <c r="U9" s="6"/>
    </row>
    <row r="10" spans="1:21" s="4" customFormat="1" ht="24">
      <c r="A10" s="178"/>
      <c r="B10" s="20" t="s">
        <v>16</v>
      </c>
      <c r="C10" s="22">
        <v>2</v>
      </c>
      <c r="D10" s="83" t="s">
        <v>24</v>
      </c>
      <c r="E10" s="84">
        <v>300867</v>
      </c>
      <c r="F10" s="84">
        <v>300867</v>
      </c>
      <c r="G10" s="90">
        <v>622983776</v>
      </c>
      <c r="H10" s="90">
        <v>448151223</v>
      </c>
      <c r="I10" s="86">
        <f t="shared" si="0"/>
        <v>174832553</v>
      </c>
      <c r="J10" s="87">
        <v>118606003</v>
      </c>
      <c r="K10" s="30"/>
      <c r="L10" s="88">
        <v>35046</v>
      </c>
      <c r="M10" s="88">
        <v>255412</v>
      </c>
      <c r="N10" s="89">
        <v>615140</v>
      </c>
      <c r="O10" s="72"/>
      <c r="P10" s="72"/>
      <c r="T10" s="55"/>
      <c r="U10" s="6"/>
    </row>
    <row r="11" spans="1:21" s="4" customFormat="1" ht="24">
      <c r="A11" s="178"/>
      <c r="B11" s="20" t="s">
        <v>17</v>
      </c>
      <c r="C11" s="22">
        <v>4</v>
      </c>
      <c r="D11" s="83" t="s">
        <v>24</v>
      </c>
      <c r="E11" s="84">
        <v>20000</v>
      </c>
      <c r="F11" s="84">
        <v>0</v>
      </c>
      <c r="G11" s="85">
        <v>40310600</v>
      </c>
      <c r="H11" s="91">
        <v>150600</v>
      </c>
      <c r="I11" s="86">
        <f t="shared" si="0"/>
        <v>40160000</v>
      </c>
      <c r="J11" s="87">
        <v>304866161</v>
      </c>
      <c r="K11" s="30"/>
      <c r="L11" s="88">
        <v>79222</v>
      </c>
      <c r="M11" s="88"/>
      <c r="N11" s="89">
        <v>165962</v>
      </c>
      <c r="O11" s="72"/>
      <c r="P11" s="72"/>
      <c r="T11" s="55"/>
      <c r="U11" s="6"/>
    </row>
    <row r="12" spans="1:21" s="4" customFormat="1" ht="24">
      <c r="A12" s="178"/>
      <c r="B12" s="20" t="s">
        <v>18</v>
      </c>
      <c r="C12" s="22">
        <v>4</v>
      </c>
      <c r="D12" s="83" t="s">
        <v>24</v>
      </c>
      <c r="E12" s="84">
        <v>7000</v>
      </c>
      <c r="F12" s="84">
        <v>0</v>
      </c>
      <c r="G12" s="85">
        <v>36860711</v>
      </c>
      <c r="H12" s="85">
        <v>0</v>
      </c>
      <c r="I12" s="86">
        <f t="shared" si="0"/>
        <v>36860711</v>
      </c>
      <c r="J12" s="87">
        <f>SUM(J10:J11)</f>
        <v>423472164</v>
      </c>
      <c r="K12" s="30"/>
      <c r="L12" s="88">
        <v>255412</v>
      </c>
      <c r="M12" s="88"/>
      <c r="N12" s="89">
        <v>489303</v>
      </c>
      <c r="O12" s="72"/>
      <c r="P12" s="72"/>
      <c r="T12" s="55"/>
      <c r="U12" s="6"/>
    </row>
    <row r="13" spans="1:21" s="4" customFormat="1" ht="24">
      <c r="A13" s="178"/>
      <c r="B13" s="20" t="s">
        <v>19</v>
      </c>
      <c r="C13" s="22">
        <v>4</v>
      </c>
      <c r="D13" s="83" t="s">
        <v>24</v>
      </c>
      <c r="E13" s="84">
        <v>56576</v>
      </c>
      <c r="F13" s="84">
        <v>56576</v>
      </c>
      <c r="G13" s="85">
        <f>109298446-1</f>
        <v>109298445</v>
      </c>
      <c r="H13" s="85">
        <f>+'[1]EJECUCION FINANCIERA'!$E$32</f>
        <v>44176000</v>
      </c>
      <c r="I13" s="86">
        <f t="shared" si="0"/>
        <v>65122445</v>
      </c>
      <c r="J13" s="78"/>
      <c r="K13" s="30"/>
      <c r="L13" s="88">
        <v>35046</v>
      </c>
      <c r="M13" s="88"/>
      <c r="N13" s="89">
        <v>828375</v>
      </c>
      <c r="O13" s="72"/>
      <c r="P13" s="72"/>
      <c r="T13" s="55"/>
      <c r="U13" s="6"/>
    </row>
    <row r="14" spans="1:23" s="4" customFormat="1" ht="24">
      <c r="A14" s="178"/>
      <c r="B14" s="19" t="s">
        <v>20</v>
      </c>
      <c r="C14" s="23"/>
      <c r="D14" s="83" t="s">
        <v>24</v>
      </c>
      <c r="E14" s="84">
        <v>830642</v>
      </c>
      <c r="F14" s="84">
        <v>830642</v>
      </c>
      <c r="G14" s="85">
        <v>66314403</v>
      </c>
      <c r="H14" s="85">
        <v>65260000</v>
      </c>
      <c r="I14" s="86">
        <f t="shared" si="0"/>
        <v>1054403</v>
      </c>
      <c r="J14" s="92" t="s">
        <v>101</v>
      </c>
      <c r="K14" s="30"/>
      <c r="L14" s="88">
        <v>85137</v>
      </c>
      <c r="M14" s="88"/>
      <c r="N14" s="89">
        <v>341394</v>
      </c>
      <c r="O14" s="72"/>
      <c r="P14" s="72"/>
      <c r="S14" s="56"/>
      <c r="T14" s="57"/>
      <c r="U14" s="93"/>
      <c r="V14" s="58"/>
      <c r="W14" s="58"/>
    </row>
    <row r="15" spans="1:23" s="4" customFormat="1" ht="36">
      <c r="A15" s="178"/>
      <c r="B15" s="19" t="s">
        <v>21</v>
      </c>
      <c r="C15" s="23"/>
      <c r="D15" s="83" t="s">
        <v>24</v>
      </c>
      <c r="E15" s="84">
        <v>150000</v>
      </c>
      <c r="F15" s="84">
        <v>150000</v>
      </c>
      <c r="G15" s="85">
        <v>0</v>
      </c>
      <c r="H15" s="85">
        <v>0</v>
      </c>
      <c r="I15" s="86">
        <f t="shared" si="0"/>
        <v>0</v>
      </c>
      <c r="J15" s="87">
        <v>166621471</v>
      </c>
      <c r="K15" s="30"/>
      <c r="L15" s="88">
        <v>105137</v>
      </c>
      <c r="M15" s="88"/>
      <c r="N15" s="89">
        <v>206144</v>
      </c>
      <c r="O15" s="72"/>
      <c r="P15" s="72"/>
      <c r="S15" s="58"/>
      <c r="T15" s="57"/>
      <c r="U15" s="94"/>
      <c r="V15" s="58"/>
      <c r="W15" s="58"/>
    </row>
    <row r="16" spans="1:23" s="4" customFormat="1" ht="24">
      <c r="A16" s="178"/>
      <c r="B16" s="20" t="s">
        <v>22</v>
      </c>
      <c r="C16" s="22">
        <v>5</v>
      </c>
      <c r="D16" s="83" t="s">
        <v>25</v>
      </c>
      <c r="E16" s="84">
        <v>1</v>
      </c>
      <c r="F16" s="84">
        <v>0</v>
      </c>
      <c r="G16" s="85">
        <v>55223535</v>
      </c>
      <c r="H16" s="85">
        <v>46184000</v>
      </c>
      <c r="I16" s="86">
        <f t="shared" si="0"/>
        <v>9039535</v>
      </c>
      <c r="J16" s="87">
        <v>474190061</v>
      </c>
      <c r="K16" s="30"/>
      <c r="L16" s="88">
        <v>425685</v>
      </c>
      <c r="M16" s="88"/>
      <c r="N16" s="89">
        <v>197989</v>
      </c>
      <c r="O16" s="72"/>
      <c r="P16" s="72"/>
      <c r="S16" s="58"/>
      <c r="T16" s="57"/>
      <c r="U16" s="94"/>
      <c r="V16" s="58"/>
      <c r="W16" s="58"/>
    </row>
    <row r="17" spans="1:23" s="4" customFormat="1" ht="21" customHeight="1">
      <c r="A17" s="178"/>
      <c r="B17" s="5" t="s">
        <v>96</v>
      </c>
      <c r="C17" s="23"/>
      <c r="D17" s="95" t="s">
        <v>1</v>
      </c>
      <c r="E17" s="84">
        <v>100</v>
      </c>
      <c r="F17" s="126">
        <v>64</v>
      </c>
      <c r="G17" s="96">
        <v>49774940</v>
      </c>
      <c r="H17" s="96">
        <v>32057019</v>
      </c>
      <c r="I17" s="86">
        <f t="shared" si="0"/>
        <v>17717921</v>
      </c>
      <c r="J17" s="92">
        <f>SUM(J15:J16)</f>
        <v>640811532</v>
      </c>
      <c r="K17" s="30"/>
      <c r="L17" s="88">
        <v>1097149</v>
      </c>
      <c r="M17" s="88"/>
      <c r="N17" s="89">
        <v>278352</v>
      </c>
      <c r="O17" s="72"/>
      <c r="P17" s="72"/>
      <c r="S17" s="58"/>
      <c r="T17" s="57"/>
      <c r="U17" s="94"/>
      <c r="V17" s="58"/>
      <c r="W17" s="58"/>
    </row>
    <row r="18" spans="1:23" s="4" customFormat="1" ht="15" customHeight="1">
      <c r="A18" s="178"/>
      <c r="B18" s="164" t="s">
        <v>26</v>
      </c>
      <c r="C18" s="165"/>
      <c r="D18" s="165"/>
      <c r="E18" s="165"/>
      <c r="F18" s="166"/>
      <c r="G18" s="63">
        <f>+G9+G10+G11+G12+G13+G14+G15+G16+G17</f>
        <v>994558077</v>
      </c>
      <c r="H18" s="15"/>
      <c r="I18" s="167">
        <f>SUM(I9:I17)</f>
        <v>358318195</v>
      </c>
      <c r="J18" s="97">
        <f>675436154-J17</f>
        <v>34624622</v>
      </c>
      <c r="K18" s="30"/>
      <c r="L18" s="88">
        <v>210274</v>
      </c>
      <c r="M18" s="88"/>
      <c r="N18" s="89"/>
      <c r="O18" s="72"/>
      <c r="P18" s="72"/>
      <c r="S18" s="59"/>
      <c r="T18" s="57"/>
      <c r="U18" s="94"/>
      <c r="V18" s="58"/>
      <c r="W18" s="58"/>
    </row>
    <row r="19" spans="1:23" s="4" customFormat="1" ht="15" customHeight="1">
      <c r="A19" s="178"/>
      <c r="B19" s="164" t="s">
        <v>27</v>
      </c>
      <c r="C19" s="165"/>
      <c r="D19" s="165"/>
      <c r="E19" s="165"/>
      <c r="F19" s="165"/>
      <c r="G19" s="166"/>
      <c r="H19" s="33">
        <f>SUM(H9:H17)</f>
        <v>636239882</v>
      </c>
      <c r="I19" s="182"/>
      <c r="J19" s="47">
        <v>11</v>
      </c>
      <c r="K19" s="30"/>
      <c r="L19" s="88">
        <v>105137</v>
      </c>
      <c r="M19" s="88"/>
      <c r="N19" s="89"/>
      <c r="O19" s="72"/>
      <c r="P19" s="72"/>
      <c r="S19" s="56"/>
      <c r="T19" s="57"/>
      <c r="U19" s="94"/>
      <c r="V19" s="58"/>
      <c r="W19" s="58"/>
    </row>
    <row r="20" spans="1:23" s="4" customFormat="1" ht="24" customHeight="1" thickBot="1">
      <c r="A20" s="190"/>
      <c r="B20" s="164" t="s">
        <v>28</v>
      </c>
      <c r="C20" s="165"/>
      <c r="D20" s="165"/>
      <c r="E20" s="165"/>
      <c r="F20" s="165"/>
      <c r="G20" s="166"/>
      <c r="H20" s="24">
        <f>+H19/G18</f>
        <v>0.6397211954873099</v>
      </c>
      <c r="I20" s="183"/>
      <c r="J20" s="46"/>
      <c r="K20" s="30"/>
      <c r="L20" s="45"/>
      <c r="M20" s="45">
        <f>SUM(L10:M19)</f>
        <v>2688657</v>
      </c>
      <c r="N20" s="89"/>
      <c r="O20" s="72"/>
      <c r="P20" s="72"/>
      <c r="S20" s="58"/>
      <c r="T20" s="57"/>
      <c r="U20" s="94"/>
      <c r="V20" s="58"/>
      <c r="W20" s="58"/>
    </row>
    <row r="21" spans="1:23" s="4" customFormat="1" ht="17.25" customHeight="1">
      <c r="A21" s="146" t="s">
        <v>0</v>
      </c>
      <c r="B21" s="148" t="s">
        <v>2</v>
      </c>
      <c r="C21" s="175" t="s">
        <v>23</v>
      </c>
      <c r="D21" s="148" t="s">
        <v>3</v>
      </c>
      <c r="E21" s="148" t="s">
        <v>6</v>
      </c>
      <c r="F21" s="148"/>
      <c r="G21" s="150" t="s">
        <v>7</v>
      </c>
      <c r="H21" s="150"/>
      <c r="I21" s="151"/>
      <c r="J21" s="78"/>
      <c r="K21" s="30"/>
      <c r="L21" s="88"/>
      <c r="M21" s="88"/>
      <c r="N21" s="89"/>
      <c r="O21" s="72"/>
      <c r="P21" s="72"/>
      <c r="S21" s="58"/>
      <c r="T21" s="57"/>
      <c r="U21" s="94"/>
      <c r="V21" s="58"/>
      <c r="W21" s="58"/>
    </row>
    <row r="22" spans="1:23" s="4" customFormat="1" ht="51.75" customHeight="1" thickBot="1">
      <c r="A22" s="147"/>
      <c r="B22" s="149"/>
      <c r="C22" s="176"/>
      <c r="D22" s="149"/>
      <c r="E22" s="14" t="s">
        <v>8</v>
      </c>
      <c r="F22" s="14" t="s">
        <v>9</v>
      </c>
      <c r="G22" s="25" t="s">
        <v>10</v>
      </c>
      <c r="H22" s="25" t="s">
        <v>11</v>
      </c>
      <c r="I22" s="26" t="s">
        <v>12</v>
      </c>
      <c r="J22" s="78"/>
      <c r="K22" s="30"/>
      <c r="L22" s="88"/>
      <c r="M22" s="88"/>
      <c r="N22" s="89"/>
      <c r="O22" s="72"/>
      <c r="P22" s="72"/>
      <c r="S22" s="58"/>
      <c r="T22" s="57"/>
      <c r="U22" s="94"/>
      <c r="V22" s="58"/>
      <c r="W22" s="58"/>
    </row>
    <row r="23" spans="1:23" s="4" customFormat="1" ht="30.75" customHeight="1">
      <c r="A23" s="161" t="s">
        <v>45</v>
      </c>
      <c r="B23" s="20" t="s">
        <v>30</v>
      </c>
      <c r="C23" s="23">
        <v>6</v>
      </c>
      <c r="D23" s="98" t="s">
        <v>39</v>
      </c>
      <c r="E23" s="99">
        <v>4</v>
      </c>
      <c r="F23" s="100">
        <v>0</v>
      </c>
      <c r="G23" s="101">
        <v>255414789</v>
      </c>
      <c r="H23" s="101">
        <v>0</v>
      </c>
      <c r="I23" s="86">
        <f>+G23-H23</f>
        <v>255414789</v>
      </c>
      <c r="J23" s="78"/>
      <c r="K23" s="30"/>
      <c r="L23" s="49">
        <v>700912</v>
      </c>
      <c r="M23" s="88">
        <v>1182280</v>
      </c>
      <c r="N23" s="89"/>
      <c r="O23" s="72"/>
      <c r="P23" s="72"/>
      <c r="S23" s="58"/>
      <c r="T23" s="57"/>
      <c r="U23" s="94"/>
      <c r="V23" s="58"/>
      <c r="W23" s="58"/>
    </row>
    <row r="24" spans="1:23" s="4" customFormat="1" ht="30.75" customHeight="1">
      <c r="A24" s="162"/>
      <c r="B24" s="20" t="s">
        <v>31</v>
      </c>
      <c r="C24" s="23">
        <v>7</v>
      </c>
      <c r="D24" s="83" t="s">
        <v>39</v>
      </c>
      <c r="E24" s="99">
        <v>3</v>
      </c>
      <c r="F24" s="100">
        <v>1</v>
      </c>
      <c r="G24" s="101">
        <v>1284157928</v>
      </c>
      <c r="H24" s="101">
        <v>966240491</v>
      </c>
      <c r="I24" s="86">
        <f aca="true" t="shared" si="1" ref="I24:I32">+G24-H24</f>
        <v>317917437</v>
      </c>
      <c r="J24" s="78"/>
      <c r="K24" s="30"/>
      <c r="L24" s="49">
        <f>75206</f>
        <v>75206</v>
      </c>
      <c r="M24" s="88">
        <v>340671</v>
      </c>
      <c r="N24" s="89"/>
      <c r="O24" s="72"/>
      <c r="P24" s="72"/>
      <c r="S24" s="58"/>
      <c r="T24" s="57"/>
      <c r="U24" s="94"/>
      <c r="V24" s="58"/>
      <c r="W24" s="58"/>
    </row>
    <row r="25" spans="1:23" s="4" customFormat="1" ht="30.75" customHeight="1" hidden="1">
      <c r="A25" s="162"/>
      <c r="B25" s="20" t="s">
        <v>32</v>
      </c>
      <c r="C25" s="23">
        <v>3</v>
      </c>
      <c r="D25" s="83" t="s">
        <v>40</v>
      </c>
      <c r="E25" s="99"/>
      <c r="F25" s="100"/>
      <c r="G25" s="101"/>
      <c r="H25" s="101"/>
      <c r="I25" s="86">
        <f t="shared" si="1"/>
        <v>0</v>
      </c>
      <c r="J25" s="78"/>
      <c r="K25" s="30"/>
      <c r="L25" s="49">
        <f>35046*4</f>
        <v>140184</v>
      </c>
      <c r="M25" s="88">
        <v>70092</v>
      </c>
      <c r="N25" s="89"/>
      <c r="O25" s="72"/>
      <c r="P25" s="72"/>
      <c r="S25" s="58"/>
      <c r="T25" s="57"/>
      <c r="U25" s="94"/>
      <c r="V25" s="58"/>
      <c r="W25" s="58"/>
    </row>
    <row r="26" spans="1:23" s="4" customFormat="1" ht="30.75" customHeight="1" hidden="1">
      <c r="A26" s="162"/>
      <c r="B26" s="19" t="s">
        <v>33</v>
      </c>
      <c r="C26" s="102"/>
      <c r="D26" s="83" t="s">
        <v>40</v>
      </c>
      <c r="E26" s="99"/>
      <c r="F26" s="100"/>
      <c r="G26" s="101"/>
      <c r="H26" s="101"/>
      <c r="I26" s="86">
        <f t="shared" si="1"/>
        <v>0</v>
      </c>
      <c r="J26" s="78"/>
      <c r="K26" s="30"/>
      <c r="L26" s="49">
        <v>65165</v>
      </c>
      <c r="M26" s="88">
        <v>266765</v>
      </c>
      <c r="N26" s="89"/>
      <c r="O26" s="72"/>
      <c r="P26" s="72"/>
      <c r="S26" s="58"/>
      <c r="T26" s="57"/>
      <c r="U26" s="94"/>
      <c r="V26" s="58"/>
      <c r="W26" s="58"/>
    </row>
    <row r="27" spans="1:23" s="4" customFormat="1" ht="30.75" customHeight="1">
      <c r="A27" s="162"/>
      <c r="B27" s="19" t="s">
        <v>33</v>
      </c>
      <c r="C27" s="102"/>
      <c r="D27" s="83" t="s">
        <v>40</v>
      </c>
      <c r="E27" s="99">
        <v>1</v>
      </c>
      <c r="F27" s="100">
        <v>0</v>
      </c>
      <c r="G27" s="103">
        <v>0</v>
      </c>
      <c r="H27" s="101">
        <v>0</v>
      </c>
      <c r="I27" s="86">
        <f t="shared" si="1"/>
        <v>0</v>
      </c>
      <c r="J27" s="78"/>
      <c r="K27" s="30"/>
      <c r="L27" s="49"/>
      <c r="M27" s="88"/>
      <c r="N27" s="89"/>
      <c r="O27" s="72"/>
      <c r="P27" s="72"/>
      <c r="S27" s="58"/>
      <c r="T27" s="57"/>
      <c r="U27" s="94"/>
      <c r="V27" s="58"/>
      <c r="W27" s="58"/>
    </row>
    <row r="28" spans="1:23" s="4" customFormat="1" ht="30.75" customHeight="1">
      <c r="A28" s="162"/>
      <c r="B28" s="19" t="s">
        <v>34</v>
      </c>
      <c r="C28" s="102"/>
      <c r="D28" s="83" t="s">
        <v>41</v>
      </c>
      <c r="E28" s="84">
        <v>2000</v>
      </c>
      <c r="F28" s="100">
        <v>208</v>
      </c>
      <c r="G28" s="103">
        <f>377148177+38881255</f>
        <v>416029432</v>
      </c>
      <c r="H28" s="101">
        <v>410721478</v>
      </c>
      <c r="I28" s="86">
        <f t="shared" si="1"/>
        <v>5307954</v>
      </c>
      <c r="J28" s="78"/>
      <c r="K28" s="30"/>
      <c r="L28" s="49">
        <v>420548</v>
      </c>
      <c r="M28" s="88">
        <v>420547</v>
      </c>
      <c r="N28" s="89"/>
      <c r="O28" s="72"/>
      <c r="P28" s="72"/>
      <c r="S28" s="58"/>
      <c r="T28" s="57"/>
      <c r="U28" s="94"/>
      <c r="V28" s="58"/>
      <c r="W28" s="58"/>
    </row>
    <row r="29" spans="1:23" s="4" customFormat="1" ht="30.75" customHeight="1">
      <c r="A29" s="162"/>
      <c r="B29" s="20" t="s">
        <v>35</v>
      </c>
      <c r="C29" s="23">
        <v>8</v>
      </c>
      <c r="D29" s="83" t="s">
        <v>41</v>
      </c>
      <c r="E29" s="84">
        <v>100</v>
      </c>
      <c r="F29" s="100">
        <v>75</v>
      </c>
      <c r="G29" s="103">
        <v>207328359</v>
      </c>
      <c r="H29" s="101">
        <v>204039634</v>
      </c>
      <c r="I29" s="86">
        <f t="shared" si="1"/>
        <v>3288725</v>
      </c>
      <c r="J29" s="78"/>
      <c r="K29" s="30"/>
      <c r="L29" s="49">
        <v>117374</v>
      </c>
      <c r="M29" s="88">
        <v>35048</v>
      </c>
      <c r="N29" s="89"/>
      <c r="O29" s="72"/>
      <c r="P29" s="72"/>
      <c r="S29" s="58"/>
      <c r="T29" s="57"/>
      <c r="U29" s="94"/>
      <c r="V29" s="58"/>
      <c r="W29" s="58"/>
    </row>
    <row r="30" spans="1:23" s="4" customFormat="1" ht="30.75" customHeight="1">
      <c r="A30" s="162"/>
      <c r="B30" s="19" t="s">
        <v>36</v>
      </c>
      <c r="C30" s="102"/>
      <c r="D30" s="83" t="s">
        <v>41</v>
      </c>
      <c r="E30" s="84">
        <v>200</v>
      </c>
      <c r="F30" s="100">
        <v>98</v>
      </c>
      <c r="G30" s="103">
        <v>264674154</v>
      </c>
      <c r="H30" s="101">
        <v>238188936</v>
      </c>
      <c r="I30" s="86">
        <f t="shared" si="1"/>
        <v>26485218</v>
      </c>
      <c r="J30" s="78"/>
      <c r="K30" s="30"/>
      <c r="L30" s="49">
        <v>63158</v>
      </c>
      <c r="M30" s="88">
        <v>75206</v>
      </c>
      <c r="N30" s="89"/>
      <c r="O30" s="72"/>
      <c r="P30" s="72"/>
      <c r="S30" s="58"/>
      <c r="T30" s="57"/>
      <c r="U30" s="94"/>
      <c r="V30" s="58"/>
      <c r="W30" s="58"/>
    </row>
    <row r="31" spans="1:23" s="4" customFormat="1" ht="30.75" customHeight="1">
      <c r="A31" s="162"/>
      <c r="B31" s="19" t="s">
        <v>37</v>
      </c>
      <c r="C31" s="102"/>
      <c r="D31" s="83" t="s">
        <v>42</v>
      </c>
      <c r="E31" s="84">
        <v>4</v>
      </c>
      <c r="F31" s="100">
        <v>0</v>
      </c>
      <c r="G31" s="103">
        <v>62590000</v>
      </c>
      <c r="H31" s="101">
        <v>22590000</v>
      </c>
      <c r="I31" s="86">
        <f t="shared" si="1"/>
        <v>40000000</v>
      </c>
      <c r="J31" s="78"/>
      <c r="K31" s="30"/>
      <c r="L31" s="88">
        <v>1027142</v>
      </c>
      <c r="M31" s="88"/>
      <c r="N31" s="89"/>
      <c r="O31" s="72"/>
      <c r="P31" s="72"/>
      <c r="S31" s="58"/>
      <c r="T31" s="57"/>
      <c r="U31" s="94"/>
      <c r="V31" s="58"/>
      <c r="W31" s="58"/>
    </row>
    <row r="32" spans="1:23" s="4" customFormat="1" ht="30.75" customHeight="1">
      <c r="A32" s="162"/>
      <c r="B32" s="20" t="s">
        <v>38</v>
      </c>
      <c r="C32" s="23">
        <v>10</v>
      </c>
      <c r="D32" s="83" t="s">
        <v>43</v>
      </c>
      <c r="E32" s="84">
        <v>2</v>
      </c>
      <c r="F32" s="100">
        <v>0</v>
      </c>
      <c r="G32" s="101">
        <f>170680000+20782800</f>
        <v>191462800</v>
      </c>
      <c r="H32" s="101">
        <v>190780080</v>
      </c>
      <c r="I32" s="86">
        <f t="shared" si="1"/>
        <v>682720</v>
      </c>
      <c r="J32" s="78"/>
      <c r="K32" s="30"/>
      <c r="L32" s="88">
        <v>42569</v>
      </c>
      <c r="M32" s="88"/>
      <c r="N32" s="89"/>
      <c r="O32" s="72"/>
      <c r="P32" s="72"/>
      <c r="S32" s="58"/>
      <c r="T32" s="57"/>
      <c r="U32" s="94"/>
      <c r="V32" s="58"/>
      <c r="W32" s="58"/>
    </row>
    <row r="33" spans="1:23" s="4" customFormat="1" ht="37.5" customHeight="1">
      <c r="A33" s="162"/>
      <c r="B33" s="20" t="s">
        <v>94</v>
      </c>
      <c r="C33" s="23">
        <v>12</v>
      </c>
      <c r="D33" s="83" t="s">
        <v>44</v>
      </c>
      <c r="E33" s="84">
        <v>5</v>
      </c>
      <c r="F33" s="100">
        <v>0</v>
      </c>
      <c r="G33" s="179">
        <f>32630000+65260000+170680000</f>
        <v>268570000</v>
      </c>
      <c r="H33" s="179">
        <v>203310000</v>
      </c>
      <c r="I33" s="184">
        <f>+G33-H33</f>
        <v>65260000</v>
      </c>
      <c r="J33" s="78"/>
      <c r="K33" s="30"/>
      <c r="L33" s="88">
        <v>491060</v>
      </c>
      <c r="M33" s="88"/>
      <c r="N33" s="89"/>
      <c r="O33" s="72"/>
      <c r="P33" s="72"/>
      <c r="S33" s="58"/>
      <c r="T33" s="57"/>
      <c r="U33" s="94"/>
      <c r="V33" s="58"/>
      <c r="W33" s="58"/>
    </row>
    <row r="34" spans="1:23" s="4" customFormat="1" ht="35.25" customHeight="1">
      <c r="A34" s="162"/>
      <c r="B34" s="20" t="s">
        <v>95</v>
      </c>
      <c r="C34" s="23">
        <v>12</v>
      </c>
      <c r="D34" s="83" t="s">
        <v>44</v>
      </c>
      <c r="E34" s="84">
        <v>5</v>
      </c>
      <c r="F34" s="99">
        <v>0</v>
      </c>
      <c r="G34" s="180"/>
      <c r="H34" s="180"/>
      <c r="I34" s="185"/>
      <c r="J34" s="78"/>
      <c r="K34" s="30"/>
      <c r="L34" s="88">
        <v>105138</v>
      </c>
      <c r="M34" s="88"/>
      <c r="N34" s="89"/>
      <c r="O34" s="72"/>
      <c r="P34" s="72"/>
      <c r="S34" s="58"/>
      <c r="T34" s="57"/>
      <c r="U34" s="94"/>
      <c r="V34" s="58"/>
      <c r="W34" s="58"/>
    </row>
    <row r="35" spans="1:23" s="4" customFormat="1" ht="35.25" customHeight="1">
      <c r="A35" s="162"/>
      <c r="B35" s="19" t="s">
        <v>106</v>
      </c>
      <c r="C35" s="23"/>
      <c r="D35" s="95" t="s">
        <v>97</v>
      </c>
      <c r="E35" s="84">
        <v>1</v>
      </c>
      <c r="F35" s="99">
        <v>0</v>
      </c>
      <c r="G35" s="96">
        <f>1136102163+338252962+36228175</f>
        <v>1510583300</v>
      </c>
      <c r="H35" s="96">
        <v>344113920</v>
      </c>
      <c r="I35" s="86">
        <f>+G35-H35</f>
        <v>1166469380</v>
      </c>
      <c r="J35" s="78"/>
      <c r="K35" s="30"/>
      <c r="L35" s="88"/>
      <c r="M35" s="88"/>
      <c r="N35" s="89"/>
      <c r="O35" s="72"/>
      <c r="P35" s="72"/>
      <c r="S35" s="58"/>
      <c r="T35" s="57"/>
      <c r="U35" s="94"/>
      <c r="V35" s="58"/>
      <c r="W35" s="58"/>
    </row>
    <row r="36" spans="1:23" s="4" customFormat="1" ht="25.5" customHeight="1">
      <c r="A36" s="162"/>
      <c r="B36" s="5" t="s">
        <v>96</v>
      </c>
      <c r="C36" s="23"/>
      <c r="D36" s="95" t="s">
        <v>1</v>
      </c>
      <c r="E36" s="84">
        <v>100</v>
      </c>
      <c r="F36" s="126">
        <f>+(H36/G36)*100</f>
        <v>58.031946741354844</v>
      </c>
      <c r="G36" s="96">
        <v>73646635</v>
      </c>
      <c r="H36" s="104">
        <v>42738576</v>
      </c>
      <c r="I36" s="86">
        <f>+G36-H36</f>
        <v>30908059</v>
      </c>
      <c r="J36" s="78">
        <v>12</v>
      </c>
      <c r="K36" s="35"/>
      <c r="L36" s="45"/>
      <c r="M36" s="45">
        <f>SUM(L23:M34)</f>
        <v>5639065</v>
      </c>
      <c r="N36" s="89"/>
      <c r="O36" s="72"/>
      <c r="P36" s="72"/>
      <c r="S36" s="58"/>
      <c r="T36" s="57"/>
      <c r="U36" s="94"/>
      <c r="V36" s="58"/>
      <c r="W36" s="58"/>
    </row>
    <row r="37" spans="1:23" s="4" customFormat="1" ht="17.25" customHeight="1">
      <c r="A37" s="162"/>
      <c r="B37" s="172" t="s">
        <v>26</v>
      </c>
      <c r="C37" s="173"/>
      <c r="D37" s="173"/>
      <c r="E37" s="173"/>
      <c r="F37" s="174"/>
      <c r="G37" s="63">
        <f>+G23+G24+G27+G28+G29+G30+G31+G32+G33+G35+G36+1</f>
        <v>4534457398</v>
      </c>
      <c r="H37" s="34"/>
      <c r="I37" s="167">
        <f>SUM(I23:I36)</f>
        <v>1911734282</v>
      </c>
      <c r="J37" s="48"/>
      <c r="K37" s="30"/>
      <c r="L37" s="88"/>
      <c r="M37" s="88"/>
      <c r="N37" s="89"/>
      <c r="O37" s="72"/>
      <c r="P37" s="72"/>
      <c r="S37" s="58"/>
      <c r="T37" s="57"/>
      <c r="U37" s="93"/>
      <c r="V37" s="58"/>
      <c r="W37" s="58"/>
    </row>
    <row r="38" spans="1:23" s="4" customFormat="1" ht="16.5" customHeight="1">
      <c r="A38" s="162"/>
      <c r="B38" s="172" t="s">
        <v>27</v>
      </c>
      <c r="C38" s="173"/>
      <c r="D38" s="173"/>
      <c r="E38" s="173"/>
      <c r="F38" s="173"/>
      <c r="G38" s="174"/>
      <c r="H38" s="33">
        <f>SUM(H23:H37)</f>
        <v>2622723115</v>
      </c>
      <c r="I38" s="168"/>
      <c r="J38" s="47"/>
      <c r="K38" s="30"/>
      <c r="L38" s="88"/>
      <c r="M38" s="88"/>
      <c r="N38" s="89"/>
      <c r="O38" s="72"/>
      <c r="P38" s="72"/>
      <c r="S38" s="58"/>
      <c r="T38" s="57"/>
      <c r="U38" s="94"/>
      <c r="V38" s="58"/>
      <c r="W38" s="58"/>
    </row>
    <row r="39" spans="1:23" s="4" customFormat="1" ht="18.75" thickBot="1">
      <c r="A39" s="163"/>
      <c r="B39" s="164" t="s">
        <v>28</v>
      </c>
      <c r="C39" s="165"/>
      <c r="D39" s="165"/>
      <c r="E39" s="165"/>
      <c r="F39" s="165"/>
      <c r="G39" s="166"/>
      <c r="H39" s="24">
        <f>+H38/G37</f>
        <v>0.5783984465609484</v>
      </c>
      <c r="I39" s="181"/>
      <c r="J39" s="78"/>
      <c r="K39" s="30"/>
      <c r="L39" s="88"/>
      <c r="M39" s="88"/>
      <c r="N39" s="89"/>
      <c r="O39" s="72"/>
      <c r="P39" s="72"/>
      <c r="S39" s="58"/>
      <c r="T39" s="57"/>
      <c r="U39" s="94"/>
      <c r="V39" s="58"/>
      <c r="W39" s="58"/>
    </row>
    <row r="40" spans="1:23" s="4" customFormat="1" ht="16.5" customHeight="1">
      <c r="A40" s="146" t="s">
        <v>0</v>
      </c>
      <c r="B40" s="148" t="s">
        <v>2</v>
      </c>
      <c r="C40" s="175" t="s">
        <v>23</v>
      </c>
      <c r="D40" s="148" t="s">
        <v>3</v>
      </c>
      <c r="E40" s="148" t="s">
        <v>6</v>
      </c>
      <c r="F40" s="148"/>
      <c r="G40" s="150" t="s">
        <v>7</v>
      </c>
      <c r="H40" s="150"/>
      <c r="I40" s="151"/>
      <c r="J40" s="78"/>
      <c r="K40" s="30"/>
      <c r="L40" s="88"/>
      <c r="M40" s="88"/>
      <c r="N40" s="89"/>
      <c r="O40" s="72"/>
      <c r="P40" s="72"/>
      <c r="S40" s="58"/>
      <c r="T40" s="57"/>
      <c r="U40" s="94"/>
      <c r="V40" s="58"/>
      <c r="W40" s="58"/>
    </row>
    <row r="41" spans="1:23" s="4" customFormat="1" ht="51" customHeight="1" thickBot="1">
      <c r="A41" s="147"/>
      <c r="B41" s="149"/>
      <c r="C41" s="176"/>
      <c r="D41" s="149"/>
      <c r="E41" s="14" t="s">
        <v>8</v>
      </c>
      <c r="F41" s="14" t="s">
        <v>9</v>
      </c>
      <c r="G41" s="25" t="s">
        <v>10</v>
      </c>
      <c r="H41" s="25" t="s">
        <v>11</v>
      </c>
      <c r="I41" s="26" t="s">
        <v>12</v>
      </c>
      <c r="J41" s="78"/>
      <c r="K41" s="30"/>
      <c r="L41" s="88"/>
      <c r="M41" s="88"/>
      <c r="N41" s="89"/>
      <c r="O41" s="72"/>
      <c r="P41" s="72"/>
      <c r="S41" s="58"/>
      <c r="T41" s="57"/>
      <c r="U41" s="94"/>
      <c r="V41" s="58"/>
      <c r="W41" s="58"/>
    </row>
    <row r="42" spans="1:23" s="4" customFormat="1" ht="24" customHeight="1">
      <c r="A42" s="161" t="s">
        <v>51</v>
      </c>
      <c r="B42" s="21" t="s">
        <v>46</v>
      </c>
      <c r="C42" s="23">
        <v>20</v>
      </c>
      <c r="D42" s="98" t="s">
        <v>49</v>
      </c>
      <c r="E42" s="99">
        <v>9</v>
      </c>
      <c r="F42" s="99">
        <v>8</v>
      </c>
      <c r="G42" s="85">
        <v>89218490</v>
      </c>
      <c r="H42" s="85">
        <v>72374836</v>
      </c>
      <c r="I42" s="86">
        <f aca="true" t="shared" si="2" ref="I42:I47">+G42-H42</f>
        <v>16843654</v>
      </c>
      <c r="J42" s="78"/>
      <c r="K42" s="30"/>
      <c r="L42" s="88">
        <v>175228</v>
      </c>
      <c r="M42" s="88">
        <v>45086</v>
      </c>
      <c r="N42" s="89">
        <v>334406</v>
      </c>
      <c r="O42" s="72"/>
      <c r="P42" s="72"/>
      <c r="S42" s="58"/>
      <c r="T42" s="57"/>
      <c r="U42" s="94"/>
      <c r="V42" s="58"/>
      <c r="W42" s="58"/>
    </row>
    <row r="43" spans="1:23" s="4" customFormat="1" ht="36">
      <c r="A43" s="162"/>
      <c r="B43" s="20" t="s">
        <v>47</v>
      </c>
      <c r="C43" s="23">
        <v>21</v>
      </c>
      <c r="D43" s="83" t="s">
        <v>44</v>
      </c>
      <c r="E43" s="84">
        <v>80</v>
      </c>
      <c r="F43" s="84">
        <v>65</v>
      </c>
      <c r="G43" s="85">
        <v>0</v>
      </c>
      <c r="H43" s="85">
        <v>0</v>
      </c>
      <c r="I43" s="86">
        <f t="shared" si="2"/>
        <v>0</v>
      </c>
      <c r="J43" s="78"/>
      <c r="K43" s="30"/>
      <c r="L43" s="88">
        <v>105136</v>
      </c>
      <c r="M43" s="88">
        <v>420736</v>
      </c>
      <c r="N43" s="89"/>
      <c r="O43" s="72"/>
      <c r="P43" s="72"/>
      <c r="S43" s="58"/>
      <c r="T43" s="57"/>
      <c r="U43" s="94"/>
      <c r="V43" s="58"/>
      <c r="W43" s="58"/>
    </row>
    <row r="44" spans="1:23" s="4" customFormat="1" ht="24">
      <c r="A44" s="162"/>
      <c r="B44" s="20" t="s">
        <v>48</v>
      </c>
      <c r="C44" s="23">
        <v>19</v>
      </c>
      <c r="D44" s="27" t="s">
        <v>50</v>
      </c>
      <c r="E44" s="7">
        <v>20</v>
      </c>
      <c r="F44" s="7">
        <v>11</v>
      </c>
      <c r="G44" s="31">
        <v>151901257</v>
      </c>
      <c r="H44" s="31">
        <v>139224680</v>
      </c>
      <c r="I44" s="32">
        <f t="shared" si="2"/>
        <v>12676577</v>
      </c>
      <c r="J44" s="78"/>
      <c r="K44" s="30"/>
      <c r="L44" s="88">
        <f>245319*2</f>
        <v>490638</v>
      </c>
      <c r="M44" s="88"/>
      <c r="N44" s="89"/>
      <c r="O44" s="72"/>
      <c r="P44" s="72"/>
      <c r="S44" s="58"/>
      <c r="T44" s="57"/>
      <c r="U44" s="94"/>
      <c r="V44" s="58"/>
      <c r="W44" s="58"/>
    </row>
    <row r="45" spans="1:23" s="4" customFormat="1" ht="24">
      <c r="A45" s="162"/>
      <c r="B45" s="19" t="s">
        <v>109</v>
      </c>
      <c r="C45" s="102"/>
      <c r="D45" s="95" t="s">
        <v>41</v>
      </c>
      <c r="E45" s="84">
        <v>124</v>
      </c>
      <c r="F45" s="84">
        <v>124</v>
      </c>
      <c r="G45" s="85">
        <v>0</v>
      </c>
      <c r="H45" s="85">
        <v>0</v>
      </c>
      <c r="I45" s="86">
        <f t="shared" si="2"/>
        <v>0</v>
      </c>
      <c r="J45" s="78"/>
      <c r="K45" s="30"/>
      <c r="L45" s="88">
        <v>60240</v>
      </c>
      <c r="M45" s="88"/>
      <c r="N45" s="89"/>
      <c r="O45" s="72"/>
      <c r="P45" s="72"/>
      <c r="S45" s="58"/>
      <c r="T45" s="57"/>
      <c r="U45" s="94"/>
      <c r="V45" s="58"/>
      <c r="W45" s="58"/>
    </row>
    <row r="46" spans="1:23" s="4" customFormat="1" ht="18">
      <c r="A46" s="162"/>
      <c r="B46" s="19" t="s">
        <v>108</v>
      </c>
      <c r="C46" s="105"/>
      <c r="D46" s="95" t="s">
        <v>110</v>
      </c>
      <c r="E46" s="84">
        <v>372000</v>
      </c>
      <c r="F46" s="84">
        <v>372000</v>
      </c>
      <c r="G46" s="85">
        <v>373488000</v>
      </c>
      <c r="H46" s="85">
        <v>373488000</v>
      </c>
      <c r="I46" s="86">
        <f t="shared" si="2"/>
        <v>0</v>
      </c>
      <c r="J46" s="78"/>
      <c r="K46" s="30"/>
      <c r="L46" s="88"/>
      <c r="M46" s="88"/>
      <c r="N46" s="89"/>
      <c r="O46" s="72"/>
      <c r="P46" s="72"/>
      <c r="S46" s="58"/>
      <c r="T46" s="57"/>
      <c r="U46" s="94"/>
      <c r="V46" s="58"/>
      <c r="W46" s="58"/>
    </row>
    <row r="47" spans="1:23" s="4" customFormat="1" ht="18">
      <c r="A47" s="162"/>
      <c r="B47" s="5" t="s">
        <v>96</v>
      </c>
      <c r="C47" s="105"/>
      <c r="D47" s="83" t="s">
        <v>1</v>
      </c>
      <c r="E47" s="84">
        <v>100</v>
      </c>
      <c r="F47" s="126">
        <v>43</v>
      </c>
      <c r="G47" s="85">
        <v>21478743</v>
      </c>
      <c r="H47" s="85">
        <v>12879376</v>
      </c>
      <c r="I47" s="86">
        <f t="shared" si="2"/>
        <v>8599367</v>
      </c>
      <c r="J47" s="78"/>
      <c r="K47" s="30"/>
      <c r="L47" s="88">
        <f>335868*2</f>
        <v>671736</v>
      </c>
      <c r="M47" s="88"/>
      <c r="N47" s="89"/>
      <c r="O47" s="72"/>
      <c r="P47" s="72"/>
      <c r="S47" s="58"/>
      <c r="T47" s="57"/>
      <c r="U47" s="94"/>
      <c r="V47" s="58"/>
      <c r="W47" s="58"/>
    </row>
    <row r="48" spans="1:23" s="4" customFormat="1" ht="18">
      <c r="A48" s="162"/>
      <c r="B48" s="172" t="s">
        <v>26</v>
      </c>
      <c r="C48" s="173"/>
      <c r="D48" s="173"/>
      <c r="E48" s="173"/>
      <c r="F48" s="174"/>
      <c r="G48" s="63">
        <f>SUM(G42:G47)</f>
        <v>636086490</v>
      </c>
      <c r="H48" s="34"/>
      <c r="I48" s="167">
        <f>SUM(I42:I47)</f>
        <v>38119598</v>
      </c>
      <c r="J48" s="106"/>
      <c r="K48" s="30"/>
      <c r="L48" s="88">
        <v>630821</v>
      </c>
      <c r="M48" s="88"/>
      <c r="N48" s="89"/>
      <c r="O48" s="72"/>
      <c r="P48" s="72"/>
      <c r="S48" s="58"/>
      <c r="T48" s="57"/>
      <c r="U48" s="94"/>
      <c r="V48" s="58"/>
      <c r="W48" s="58"/>
    </row>
    <row r="49" spans="1:23" s="4" customFormat="1" ht="18">
      <c r="A49" s="162"/>
      <c r="B49" s="172" t="s">
        <v>27</v>
      </c>
      <c r="C49" s="173"/>
      <c r="D49" s="173"/>
      <c r="E49" s="173"/>
      <c r="F49" s="173"/>
      <c r="G49" s="174"/>
      <c r="H49" s="33">
        <f>SUM(H42:H48)</f>
        <v>597966892</v>
      </c>
      <c r="I49" s="168"/>
      <c r="J49" s="47"/>
      <c r="K49" s="30"/>
      <c r="L49" s="88">
        <v>4107244</v>
      </c>
      <c r="M49" s="88"/>
      <c r="N49" s="89"/>
      <c r="O49" s="72"/>
      <c r="P49" s="72"/>
      <c r="S49" s="58"/>
      <c r="T49" s="57"/>
      <c r="U49" s="94"/>
      <c r="V49" s="58"/>
      <c r="W49" s="58"/>
    </row>
    <row r="50" spans="1:23" s="4" customFormat="1" ht="18.75" thickBot="1">
      <c r="A50" s="163"/>
      <c r="B50" s="164" t="s">
        <v>28</v>
      </c>
      <c r="C50" s="165"/>
      <c r="D50" s="165"/>
      <c r="E50" s="165"/>
      <c r="F50" s="165"/>
      <c r="G50" s="166"/>
      <c r="H50" s="24">
        <f>+H49/G48</f>
        <v>0.9400716748440924</v>
      </c>
      <c r="I50" s="181"/>
      <c r="J50" s="78">
        <v>80</v>
      </c>
      <c r="K50" s="30"/>
      <c r="L50" s="107"/>
      <c r="M50" s="40">
        <f>SUM(L42:M49)</f>
        <v>6706865</v>
      </c>
      <c r="N50" s="41">
        <f>SUM(N42:N49)</f>
        <v>334406</v>
      </c>
      <c r="O50" s="72"/>
      <c r="P50" s="72"/>
      <c r="S50" s="58"/>
      <c r="T50" s="57"/>
      <c r="U50" s="94"/>
      <c r="V50" s="58"/>
      <c r="W50" s="58"/>
    </row>
    <row r="51" spans="1:23" s="4" customFormat="1" ht="19.5" customHeight="1">
      <c r="A51" s="146" t="s">
        <v>0</v>
      </c>
      <c r="B51" s="148" t="s">
        <v>2</v>
      </c>
      <c r="C51" s="175" t="s">
        <v>23</v>
      </c>
      <c r="D51" s="148" t="s">
        <v>3</v>
      </c>
      <c r="E51" s="148" t="s">
        <v>6</v>
      </c>
      <c r="F51" s="148"/>
      <c r="G51" s="150" t="s">
        <v>7</v>
      </c>
      <c r="H51" s="150"/>
      <c r="I51" s="151"/>
      <c r="J51" s="78"/>
      <c r="K51" s="30"/>
      <c r="L51" s="88"/>
      <c r="M51" s="88"/>
      <c r="N51" s="89"/>
      <c r="O51" s="72"/>
      <c r="P51" s="72"/>
      <c r="S51" s="58"/>
      <c r="T51" s="57"/>
      <c r="U51" s="94"/>
      <c r="V51" s="58"/>
      <c r="W51" s="58"/>
    </row>
    <row r="52" spans="1:23" s="4" customFormat="1" ht="45.75" customHeight="1" thickBot="1">
      <c r="A52" s="147"/>
      <c r="B52" s="149"/>
      <c r="C52" s="176"/>
      <c r="D52" s="149"/>
      <c r="E52" s="14" t="s">
        <v>8</v>
      </c>
      <c r="F52" s="14" t="s">
        <v>9</v>
      </c>
      <c r="G52" s="25" t="s">
        <v>10</v>
      </c>
      <c r="H52" s="25" t="s">
        <v>11</v>
      </c>
      <c r="I52" s="26" t="s">
        <v>12</v>
      </c>
      <c r="J52" s="78"/>
      <c r="K52" s="30"/>
      <c r="L52" s="88"/>
      <c r="M52" s="88"/>
      <c r="N52" s="89"/>
      <c r="O52" s="72"/>
      <c r="P52" s="72"/>
      <c r="S52" s="58"/>
      <c r="T52" s="57"/>
      <c r="U52" s="94"/>
      <c r="V52" s="58"/>
      <c r="W52" s="58"/>
    </row>
    <row r="53" spans="1:23" s="4" customFormat="1" ht="30.75" customHeight="1">
      <c r="A53" s="177" t="s">
        <v>58</v>
      </c>
      <c r="B53" s="21" t="s">
        <v>52</v>
      </c>
      <c r="C53" s="23">
        <v>22</v>
      </c>
      <c r="D53" s="98" t="s">
        <v>56</v>
      </c>
      <c r="E53" s="84">
        <v>37</v>
      </c>
      <c r="F53" s="84">
        <v>10</v>
      </c>
      <c r="G53" s="85">
        <v>53164793</v>
      </c>
      <c r="H53" s="85">
        <v>21546577</v>
      </c>
      <c r="I53" s="86">
        <f>+G53-H53</f>
        <v>31618216</v>
      </c>
      <c r="J53" s="78"/>
      <c r="K53" s="30"/>
      <c r="L53" s="108">
        <v>951912</v>
      </c>
      <c r="M53" s="88">
        <v>69813</v>
      </c>
      <c r="N53" s="89">
        <v>412670</v>
      </c>
      <c r="O53" s="72"/>
      <c r="P53" s="72"/>
      <c r="S53" s="58"/>
      <c r="T53" s="57"/>
      <c r="U53" s="94"/>
      <c r="V53" s="58"/>
      <c r="W53" s="58"/>
    </row>
    <row r="54" spans="1:23" s="4" customFormat="1" ht="30.75" customHeight="1">
      <c r="A54" s="178"/>
      <c r="B54" s="20" t="s">
        <v>53</v>
      </c>
      <c r="C54" s="23">
        <v>23</v>
      </c>
      <c r="D54" s="83" t="s">
        <v>56</v>
      </c>
      <c r="E54" s="84">
        <v>5</v>
      </c>
      <c r="F54" s="84">
        <v>5</v>
      </c>
      <c r="G54" s="85">
        <v>11243374</v>
      </c>
      <c r="H54" s="85">
        <v>11243374</v>
      </c>
      <c r="I54" s="86">
        <f>+G54-H54</f>
        <v>0</v>
      </c>
      <c r="J54" s="78"/>
      <c r="K54" s="30"/>
      <c r="L54" s="108">
        <f>280554*2</f>
        <v>561108</v>
      </c>
      <c r="M54" s="88">
        <f>105137*2</f>
        <v>210274</v>
      </c>
      <c r="N54" s="89"/>
      <c r="O54" s="72"/>
      <c r="P54" s="72"/>
      <c r="S54" s="58"/>
      <c r="T54" s="57"/>
      <c r="U54" s="94"/>
      <c r="V54" s="58"/>
      <c r="W54" s="58"/>
    </row>
    <row r="55" spans="1:23" s="4" customFormat="1" ht="30.75" customHeight="1">
      <c r="A55" s="178"/>
      <c r="B55" s="19" t="s">
        <v>54</v>
      </c>
      <c r="C55" s="102"/>
      <c r="D55" s="83" t="s">
        <v>41</v>
      </c>
      <c r="E55" s="84">
        <v>60</v>
      </c>
      <c r="F55" s="84">
        <v>60</v>
      </c>
      <c r="G55" s="85">
        <v>84023160</v>
      </c>
      <c r="H55" s="85">
        <v>63543160</v>
      </c>
      <c r="I55" s="86">
        <f>+G55-H55</f>
        <v>20480000</v>
      </c>
      <c r="J55" s="78"/>
      <c r="K55" s="30"/>
      <c r="L55" s="108">
        <v>425686</v>
      </c>
      <c r="M55" s="88">
        <v>63158</v>
      </c>
      <c r="N55" s="89"/>
      <c r="O55" s="72"/>
      <c r="P55" s="72"/>
      <c r="S55" s="58"/>
      <c r="T55" s="57"/>
      <c r="U55" s="93"/>
      <c r="V55" s="58"/>
      <c r="W55" s="58"/>
    </row>
    <row r="56" spans="1:23" s="4" customFormat="1" ht="30.75" customHeight="1">
      <c r="A56" s="178"/>
      <c r="B56" s="19" t="s">
        <v>55</v>
      </c>
      <c r="C56" s="102"/>
      <c r="D56" s="83" t="s">
        <v>57</v>
      </c>
      <c r="E56" s="84">
        <v>1</v>
      </c>
      <c r="F56" s="84">
        <v>0</v>
      </c>
      <c r="G56" s="85">
        <v>0</v>
      </c>
      <c r="H56" s="85">
        <v>0</v>
      </c>
      <c r="I56" s="86">
        <f>+G56-H56</f>
        <v>0</v>
      </c>
      <c r="J56" s="78"/>
      <c r="K56" s="30"/>
      <c r="L56" s="108">
        <v>215388</v>
      </c>
      <c r="M56" s="88">
        <v>75206</v>
      </c>
      <c r="N56" s="89"/>
      <c r="O56" s="72"/>
      <c r="P56" s="72"/>
      <c r="S56" s="58"/>
      <c r="T56" s="57"/>
      <c r="U56" s="94"/>
      <c r="V56" s="58"/>
      <c r="W56" s="58"/>
    </row>
    <row r="57" spans="1:23" s="4" customFormat="1" ht="23.25" customHeight="1">
      <c r="A57" s="178"/>
      <c r="B57" s="5" t="s">
        <v>96</v>
      </c>
      <c r="C57" s="102"/>
      <c r="D57" s="83" t="s">
        <v>1</v>
      </c>
      <c r="E57" s="84">
        <v>100</v>
      </c>
      <c r="F57" s="126">
        <v>45</v>
      </c>
      <c r="G57" s="96">
        <v>7780673</v>
      </c>
      <c r="H57" s="96">
        <v>4249994</v>
      </c>
      <c r="I57" s="109">
        <f>+G57-H57</f>
        <v>3530679</v>
      </c>
      <c r="J57" s="78"/>
      <c r="K57" s="30"/>
      <c r="L57" s="108">
        <v>210274</v>
      </c>
      <c r="M57" s="88">
        <v>145297</v>
      </c>
      <c r="N57" s="89"/>
      <c r="O57" s="72"/>
      <c r="P57" s="72"/>
      <c r="S57" s="58"/>
      <c r="T57" s="57" t="s">
        <v>107</v>
      </c>
      <c r="U57" s="94"/>
      <c r="V57" s="58"/>
      <c r="W57" s="58"/>
    </row>
    <row r="58" spans="1:23" s="4" customFormat="1" ht="18">
      <c r="A58" s="178"/>
      <c r="B58" s="164" t="s">
        <v>26</v>
      </c>
      <c r="C58" s="165"/>
      <c r="D58" s="165"/>
      <c r="E58" s="165"/>
      <c r="F58" s="166"/>
      <c r="G58" s="33">
        <f>SUM(G53:G57)</f>
        <v>156212000</v>
      </c>
      <c r="H58" s="15"/>
      <c r="I58" s="167">
        <f>SUM(I53:I57)</f>
        <v>55628895</v>
      </c>
      <c r="J58" s="110"/>
      <c r="K58" s="30"/>
      <c r="L58" s="108"/>
      <c r="M58" s="88">
        <f>70091*2</f>
        <v>140182</v>
      </c>
      <c r="N58" s="89"/>
      <c r="O58" s="72"/>
      <c r="P58" s="72"/>
      <c r="S58" s="58"/>
      <c r="T58" s="57"/>
      <c r="U58" s="94"/>
      <c r="V58" s="58"/>
      <c r="W58" s="58"/>
    </row>
    <row r="59" spans="1:23" s="4" customFormat="1" ht="18">
      <c r="A59" s="178"/>
      <c r="B59" s="164" t="s">
        <v>27</v>
      </c>
      <c r="C59" s="165"/>
      <c r="D59" s="165"/>
      <c r="E59" s="165"/>
      <c r="F59" s="165"/>
      <c r="G59" s="166"/>
      <c r="H59" s="33">
        <f>SUM(H53:H58)</f>
        <v>100583105</v>
      </c>
      <c r="I59" s="168"/>
      <c r="J59" s="47">
        <v>29</v>
      </c>
      <c r="K59" s="30"/>
      <c r="L59" s="108"/>
      <c r="M59" s="88"/>
      <c r="N59" s="89"/>
      <c r="O59" s="72"/>
      <c r="P59" s="72"/>
      <c r="S59" s="59"/>
      <c r="T59" s="57"/>
      <c r="U59" s="94"/>
      <c r="V59" s="58"/>
      <c r="W59" s="58"/>
    </row>
    <row r="60" spans="1:23" s="4" customFormat="1" ht="18.75" thickBot="1">
      <c r="A60" s="178"/>
      <c r="B60" s="164" t="s">
        <v>28</v>
      </c>
      <c r="C60" s="165"/>
      <c r="D60" s="165"/>
      <c r="E60" s="165"/>
      <c r="F60" s="165"/>
      <c r="G60" s="166"/>
      <c r="H60" s="24">
        <f>+H59/G58</f>
        <v>0.6438884656748521</v>
      </c>
      <c r="I60" s="186"/>
      <c r="J60" s="78"/>
      <c r="K60" s="30"/>
      <c r="L60" s="45">
        <f>SUM(L53:L59)</f>
        <v>2364368</v>
      </c>
      <c r="M60" s="45">
        <f>SUM(M53:M59)</f>
        <v>703930</v>
      </c>
      <c r="N60" s="111">
        <f>SUM(N53:N59)</f>
        <v>412670</v>
      </c>
      <c r="O60" s="72"/>
      <c r="P60" s="72"/>
      <c r="S60" s="59"/>
      <c r="T60" s="57"/>
      <c r="U60" s="94"/>
      <c r="V60" s="58"/>
      <c r="W60" s="58"/>
    </row>
    <row r="61" spans="1:23" s="4" customFormat="1" ht="21.75" customHeight="1">
      <c r="A61" s="146" t="s">
        <v>0</v>
      </c>
      <c r="B61" s="148" t="s">
        <v>2</v>
      </c>
      <c r="C61" s="175" t="s">
        <v>23</v>
      </c>
      <c r="D61" s="148" t="s">
        <v>3</v>
      </c>
      <c r="E61" s="148" t="s">
        <v>6</v>
      </c>
      <c r="F61" s="148"/>
      <c r="G61" s="150" t="s">
        <v>7</v>
      </c>
      <c r="H61" s="150"/>
      <c r="I61" s="151"/>
      <c r="J61" s="78"/>
      <c r="K61" s="30"/>
      <c r="L61" s="88"/>
      <c r="M61" s="88"/>
      <c r="N61" s="89"/>
      <c r="O61" s="72"/>
      <c r="P61" s="72"/>
      <c r="S61" s="58"/>
      <c r="T61" s="57"/>
      <c r="U61" s="94"/>
      <c r="V61" s="58"/>
      <c r="W61" s="58"/>
    </row>
    <row r="62" spans="1:23" s="4" customFormat="1" ht="48" customHeight="1" thickBot="1">
      <c r="A62" s="147"/>
      <c r="B62" s="149"/>
      <c r="C62" s="176"/>
      <c r="D62" s="149"/>
      <c r="E62" s="14" t="s">
        <v>8</v>
      </c>
      <c r="F62" s="14" t="s">
        <v>9</v>
      </c>
      <c r="G62" s="25" t="s">
        <v>10</v>
      </c>
      <c r="H62" s="25" t="s">
        <v>11</v>
      </c>
      <c r="I62" s="26" t="s">
        <v>12</v>
      </c>
      <c r="J62" s="78"/>
      <c r="K62" s="30"/>
      <c r="L62" s="88"/>
      <c r="M62" s="88"/>
      <c r="N62" s="89"/>
      <c r="O62" s="72"/>
      <c r="P62" s="72"/>
      <c r="S62" s="58"/>
      <c r="T62" s="57"/>
      <c r="U62" s="94"/>
      <c r="V62" s="58"/>
      <c r="W62" s="58"/>
    </row>
    <row r="63" spans="1:23" s="4" customFormat="1" ht="50.25" customHeight="1">
      <c r="A63" s="161" t="s">
        <v>73</v>
      </c>
      <c r="B63" s="21" t="s">
        <v>59</v>
      </c>
      <c r="C63" s="23">
        <v>16</v>
      </c>
      <c r="D63" s="98" t="s">
        <v>44</v>
      </c>
      <c r="E63" s="84">
        <v>90</v>
      </c>
      <c r="F63" s="84">
        <v>100</v>
      </c>
      <c r="G63" s="101">
        <v>53321875</v>
      </c>
      <c r="H63" s="101">
        <v>53321875</v>
      </c>
      <c r="I63" s="86">
        <f>+G63-H63</f>
        <v>0</v>
      </c>
      <c r="J63" s="78"/>
      <c r="K63" s="30"/>
      <c r="L63" s="88">
        <v>232514</v>
      </c>
      <c r="M63" s="88">
        <v>77615</v>
      </c>
      <c r="N63" s="89">
        <v>233394</v>
      </c>
      <c r="O63" s="72">
        <v>18676636</v>
      </c>
      <c r="P63" s="72">
        <v>282726</v>
      </c>
      <c r="Q63" s="4">
        <f>+O63/2</f>
        <v>9338318</v>
      </c>
      <c r="R63" s="4">
        <f aca="true" t="shared" si="3" ref="R63:R75">+P63/2</f>
        <v>141363</v>
      </c>
      <c r="S63" s="58"/>
      <c r="T63" s="57"/>
      <c r="U63" s="94"/>
      <c r="V63" s="58"/>
      <c r="W63" s="58"/>
    </row>
    <row r="64" spans="1:23" s="4" customFormat="1" ht="30.75" customHeight="1">
      <c r="A64" s="162"/>
      <c r="B64" s="20" t="s">
        <v>60</v>
      </c>
      <c r="C64" s="23">
        <v>18</v>
      </c>
      <c r="D64" s="83" t="s">
        <v>25</v>
      </c>
      <c r="E64" s="84">
        <v>90</v>
      </c>
      <c r="F64" s="84">
        <f>4+11+10</f>
        <v>25</v>
      </c>
      <c r="G64" s="101">
        <v>0</v>
      </c>
      <c r="H64" s="101">
        <v>0</v>
      </c>
      <c r="I64" s="86">
        <f aca="true" t="shared" si="4" ref="I64:I73">+G64-H64</f>
        <v>0</v>
      </c>
      <c r="J64" s="78"/>
      <c r="K64" s="30"/>
      <c r="L64" s="88">
        <v>1500642</v>
      </c>
      <c r="M64" s="88">
        <f>63158*2</f>
        <v>126316</v>
      </c>
      <c r="N64" s="89">
        <v>355370</v>
      </c>
      <c r="O64" s="72">
        <v>353408</v>
      </c>
      <c r="P64" s="72">
        <v>135540</v>
      </c>
      <c r="Q64" s="4">
        <f aca="true" t="shared" si="5" ref="Q64:Q75">+O64/2</f>
        <v>176704</v>
      </c>
      <c r="R64" s="4">
        <f t="shared" si="3"/>
        <v>67770</v>
      </c>
      <c r="S64" s="58"/>
      <c r="T64" s="57"/>
      <c r="U64" s="94"/>
      <c r="V64" s="58"/>
      <c r="W64" s="58"/>
    </row>
    <row r="65" spans="1:23" s="4" customFormat="1" ht="30.75" customHeight="1">
      <c r="A65" s="162"/>
      <c r="B65" s="20" t="s">
        <v>61</v>
      </c>
      <c r="C65" s="23">
        <v>17</v>
      </c>
      <c r="D65" s="83" t="s">
        <v>44</v>
      </c>
      <c r="E65" s="84">
        <v>50</v>
      </c>
      <c r="F65" s="84">
        <v>35</v>
      </c>
      <c r="G65" s="101">
        <v>8032000</v>
      </c>
      <c r="H65" s="101">
        <v>8032000</v>
      </c>
      <c r="I65" s="86">
        <f t="shared" si="4"/>
        <v>0</v>
      </c>
      <c r="J65" s="78"/>
      <c r="K65" s="30"/>
      <c r="L65" s="88">
        <v>75206</v>
      </c>
      <c r="M65" s="88">
        <v>184478</v>
      </c>
      <c r="N65" s="89">
        <v>553359</v>
      </c>
      <c r="O65" s="72">
        <v>494471</v>
      </c>
      <c r="P65" s="72">
        <v>211643</v>
      </c>
      <c r="Q65" s="4">
        <f t="shared" si="5"/>
        <v>247235.5</v>
      </c>
      <c r="R65" s="4">
        <f t="shared" si="3"/>
        <v>105821.5</v>
      </c>
      <c r="S65" s="58"/>
      <c r="T65" s="57"/>
      <c r="U65" s="94"/>
      <c r="V65" s="58"/>
      <c r="W65" s="58"/>
    </row>
    <row r="66" spans="1:23" s="4" customFormat="1" ht="39" customHeight="1">
      <c r="A66" s="162"/>
      <c r="B66" s="20" t="s">
        <v>62</v>
      </c>
      <c r="C66" s="23">
        <v>11</v>
      </c>
      <c r="D66" s="83" t="s">
        <v>44</v>
      </c>
      <c r="E66" s="84">
        <v>95</v>
      </c>
      <c r="F66" s="84">
        <v>83</v>
      </c>
      <c r="G66" s="101">
        <v>6526000</v>
      </c>
      <c r="H66" s="112">
        <v>6526000</v>
      </c>
      <c r="I66" s="86">
        <f t="shared" si="4"/>
        <v>0</v>
      </c>
      <c r="J66" s="78"/>
      <c r="K66" s="30"/>
      <c r="L66" s="88">
        <v>340670</v>
      </c>
      <c r="M66" s="88">
        <v>43078</v>
      </c>
      <c r="N66" s="89"/>
      <c r="O66" s="72">
        <v>282726</v>
      </c>
      <c r="P66" s="72"/>
      <c r="Q66" s="4">
        <f t="shared" si="5"/>
        <v>141363</v>
      </c>
      <c r="R66" s="4">
        <f t="shared" si="3"/>
        <v>0</v>
      </c>
      <c r="S66" s="58"/>
      <c r="T66" s="57"/>
      <c r="U66" s="94"/>
      <c r="V66" s="58"/>
      <c r="W66" s="58"/>
    </row>
    <row r="67" spans="1:23" s="4" customFormat="1" ht="39.75" customHeight="1">
      <c r="A67" s="162"/>
      <c r="B67" s="20" t="s">
        <v>63</v>
      </c>
      <c r="C67" s="23">
        <v>15</v>
      </c>
      <c r="D67" s="83" t="s">
        <v>69</v>
      </c>
      <c r="E67" s="84">
        <v>1</v>
      </c>
      <c r="F67" s="84">
        <v>1</v>
      </c>
      <c r="G67" s="101">
        <v>0</v>
      </c>
      <c r="H67" s="101">
        <v>0</v>
      </c>
      <c r="I67" s="86">
        <f t="shared" si="4"/>
        <v>0</v>
      </c>
      <c r="J67" s="78"/>
      <c r="K67" s="30"/>
      <c r="L67" s="88">
        <v>63653</v>
      </c>
      <c r="M67" s="88">
        <v>409786</v>
      </c>
      <c r="N67" s="89"/>
      <c r="O67" s="72">
        <v>565453</v>
      </c>
      <c r="P67" s="72"/>
      <c r="Q67" s="4">
        <f t="shared" si="5"/>
        <v>282726.5</v>
      </c>
      <c r="R67" s="4">
        <f t="shared" si="3"/>
        <v>0</v>
      </c>
      <c r="S67" s="58"/>
      <c r="T67" s="57"/>
      <c r="U67" s="94"/>
      <c r="V67" s="58"/>
      <c r="W67" s="58"/>
    </row>
    <row r="68" spans="1:23" s="4" customFormat="1" ht="50.25" customHeight="1">
      <c r="A68" s="162"/>
      <c r="B68" s="20" t="s">
        <v>64</v>
      </c>
      <c r="C68" s="23">
        <v>24</v>
      </c>
      <c r="D68" s="83" t="s">
        <v>44</v>
      </c>
      <c r="E68" s="84">
        <v>60</v>
      </c>
      <c r="F68" s="84">
        <v>81</v>
      </c>
      <c r="G68" s="101">
        <v>255487900</v>
      </c>
      <c r="H68" s="112">
        <v>136953484</v>
      </c>
      <c r="I68" s="86">
        <f>+G68-H68</f>
        <v>118534416</v>
      </c>
      <c r="J68" s="78"/>
      <c r="K68" s="30"/>
      <c r="L68" s="88">
        <v>255412</v>
      </c>
      <c r="M68" s="88">
        <v>135257</v>
      </c>
      <c r="N68" s="89"/>
      <c r="O68" s="72">
        <f>212045*2</f>
        <v>424090</v>
      </c>
      <c r="P68" s="72"/>
      <c r="Q68" s="4">
        <f t="shared" si="5"/>
        <v>212045</v>
      </c>
      <c r="R68" s="4">
        <f t="shared" si="3"/>
        <v>0</v>
      </c>
      <c r="S68" s="58"/>
      <c r="T68" s="57"/>
      <c r="U68" s="94"/>
      <c r="V68" s="58"/>
      <c r="W68" s="58"/>
    </row>
    <row r="69" spans="1:23" s="4" customFormat="1" ht="30.75" customHeight="1">
      <c r="A69" s="162"/>
      <c r="B69" s="19" t="s">
        <v>65</v>
      </c>
      <c r="C69" s="2"/>
      <c r="D69" s="83" t="s">
        <v>70</v>
      </c>
      <c r="E69" s="84">
        <v>10</v>
      </c>
      <c r="F69" s="128">
        <v>11</v>
      </c>
      <c r="G69" s="85">
        <v>93874000</v>
      </c>
      <c r="H69" s="114">
        <v>44669967.99999999</v>
      </c>
      <c r="I69" s="86">
        <f t="shared" si="4"/>
        <v>49204032.00000001</v>
      </c>
      <c r="J69" s="78"/>
      <c r="K69" s="30"/>
      <c r="L69" s="88">
        <v>191507</v>
      </c>
      <c r="M69" s="88">
        <v>51136</v>
      </c>
      <c r="N69" s="89"/>
      <c r="O69" s="72">
        <v>247386</v>
      </c>
      <c r="P69" s="72"/>
      <c r="Q69" s="4">
        <f t="shared" si="5"/>
        <v>123693</v>
      </c>
      <c r="R69" s="4">
        <f t="shared" si="3"/>
        <v>0</v>
      </c>
      <c r="S69" s="58"/>
      <c r="T69" s="57"/>
      <c r="U69" s="94"/>
      <c r="V69" s="58"/>
      <c r="W69" s="58"/>
    </row>
    <row r="70" spans="1:23" s="4" customFormat="1" ht="30.75" customHeight="1">
      <c r="A70" s="162"/>
      <c r="B70" s="19" t="s">
        <v>66</v>
      </c>
      <c r="C70" s="2"/>
      <c r="D70" s="83" t="s">
        <v>71</v>
      </c>
      <c r="E70" s="84">
        <v>4</v>
      </c>
      <c r="F70" s="84">
        <v>4</v>
      </c>
      <c r="G70" s="85">
        <v>50000000</v>
      </c>
      <c r="H70" s="85">
        <v>50000000</v>
      </c>
      <c r="I70" s="86">
        <f t="shared" si="4"/>
        <v>0</v>
      </c>
      <c r="J70" s="78"/>
      <c r="K70" s="30"/>
      <c r="L70" s="88">
        <v>203340</v>
      </c>
      <c r="M70" s="88">
        <v>67199</v>
      </c>
      <c r="N70" s="89"/>
      <c r="O70" s="72">
        <v>459430</v>
      </c>
      <c r="P70" s="72"/>
      <c r="Q70" s="4">
        <f t="shared" si="5"/>
        <v>229715</v>
      </c>
      <c r="R70" s="4">
        <f t="shared" si="3"/>
        <v>0</v>
      </c>
      <c r="S70" s="58"/>
      <c r="T70" s="57"/>
      <c r="U70" s="94"/>
      <c r="V70" s="58"/>
      <c r="W70" s="58"/>
    </row>
    <row r="71" spans="1:23" s="4" customFormat="1" ht="30.75" customHeight="1">
      <c r="A71" s="162"/>
      <c r="B71" s="19" t="s">
        <v>67</v>
      </c>
      <c r="C71" s="2"/>
      <c r="D71" s="83" t="s">
        <v>72</v>
      </c>
      <c r="E71" s="84">
        <v>1</v>
      </c>
      <c r="F71" s="84">
        <v>1</v>
      </c>
      <c r="G71" s="85">
        <v>1040225209</v>
      </c>
      <c r="H71" s="114">
        <v>625822281</v>
      </c>
      <c r="I71" s="86">
        <f t="shared" si="4"/>
        <v>414402928</v>
      </c>
      <c r="J71" s="78"/>
      <c r="K71" s="30"/>
      <c r="L71" s="88">
        <v>90266</v>
      </c>
      <c r="M71" s="88">
        <v>315411</v>
      </c>
      <c r="N71" s="89"/>
      <c r="O71" s="72">
        <v>388749</v>
      </c>
      <c r="P71" s="72"/>
      <c r="Q71" s="4">
        <f t="shared" si="5"/>
        <v>194374.5</v>
      </c>
      <c r="R71" s="4">
        <f t="shared" si="3"/>
        <v>0</v>
      </c>
      <c r="S71" s="58"/>
      <c r="V71" s="58"/>
      <c r="W71" s="58"/>
    </row>
    <row r="72" spans="1:23" s="4" customFormat="1" ht="30.75" customHeight="1">
      <c r="A72" s="162"/>
      <c r="B72" s="19" t="s">
        <v>68</v>
      </c>
      <c r="C72" s="2"/>
      <c r="D72" s="83" t="s">
        <v>44</v>
      </c>
      <c r="E72" s="84">
        <v>60</v>
      </c>
      <c r="F72" s="84">
        <v>64</v>
      </c>
      <c r="G72" s="85">
        <v>101149026</v>
      </c>
      <c r="H72" s="112">
        <v>71784345</v>
      </c>
      <c r="I72" s="86">
        <f t="shared" si="4"/>
        <v>29364681</v>
      </c>
      <c r="J72" s="78"/>
      <c r="K72" s="30"/>
      <c r="L72" s="88">
        <f>199513*2</f>
        <v>399026</v>
      </c>
      <c r="M72" s="88">
        <v>75206</v>
      </c>
      <c r="N72" s="89"/>
      <c r="O72" s="72">
        <v>318067</v>
      </c>
      <c r="P72" s="72"/>
      <c r="Q72" s="4">
        <f t="shared" si="5"/>
        <v>159033.5</v>
      </c>
      <c r="R72" s="4">
        <f t="shared" si="3"/>
        <v>0</v>
      </c>
      <c r="S72" s="58"/>
      <c r="T72" s="4" t="s">
        <v>107</v>
      </c>
      <c r="V72" s="58"/>
      <c r="W72" s="58"/>
    </row>
    <row r="73" spans="1:23" s="4" customFormat="1" ht="21" customHeight="1">
      <c r="A73" s="162"/>
      <c r="B73" s="5" t="s">
        <v>96</v>
      </c>
      <c r="C73" s="2"/>
      <c r="D73" s="83" t="s">
        <v>97</v>
      </c>
      <c r="E73" s="84">
        <v>100</v>
      </c>
      <c r="F73" s="126">
        <v>71</v>
      </c>
      <c r="G73" s="96">
        <v>63704040</v>
      </c>
      <c r="H73" s="114">
        <v>36266203</v>
      </c>
      <c r="I73" s="109">
        <f t="shared" si="4"/>
        <v>27437837</v>
      </c>
      <c r="J73" s="78"/>
      <c r="K73" s="30"/>
      <c r="L73" s="88">
        <v>333243</v>
      </c>
      <c r="M73" s="88"/>
      <c r="N73" s="89"/>
      <c r="O73" s="72">
        <v>425686</v>
      </c>
      <c r="P73" s="72"/>
      <c r="Q73" s="4">
        <f t="shared" si="5"/>
        <v>212843</v>
      </c>
      <c r="R73" s="4">
        <f t="shared" si="3"/>
        <v>0</v>
      </c>
      <c r="S73" s="58"/>
      <c r="V73" s="58"/>
      <c r="W73" s="58"/>
    </row>
    <row r="74" spans="1:23" s="4" customFormat="1" ht="15">
      <c r="A74" s="162"/>
      <c r="B74" s="164" t="s">
        <v>26</v>
      </c>
      <c r="C74" s="165"/>
      <c r="D74" s="165"/>
      <c r="E74" s="165"/>
      <c r="F74" s="166"/>
      <c r="G74" s="33">
        <f>SUM(G63:G73)</f>
        <v>1672320050</v>
      </c>
      <c r="H74" s="8"/>
      <c r="I74" s="167">
        <f>SUM(I63:I73)</f>
        <v>638943894</v>
      </c>
      <c r="J74" s="106"/>
      <c r="K74" s="30"/>
      <c r="L74" s="88">
        <v>340670</v>
      </c>
      <c r="M74" s="88"/>
      <c r="N74" s="89"/>
      <c r="O74" s="72">
        <v>282726</v>
      </c>
      <c r="P74" s="72"/>
      <c r="Q74" s="4">
        <f t="shared" si="5"/>
        <v>141363</v>
      </c>
      <c r="R74" s="4">
        <f t="shared" si="3"/>
        <v>0</v>
      </c>
      <c r="S74" s="58"/>
      <c r="V74" s="58"/>
      <c r="W74" s="58"/>
    </row>
    <row r="75" spans="1:23" s="4" customFormat="1" ht="15.75">
      <c r="A75" s="162"/>
      <c r="B75" s="164" t="s">
        <v>27</v>
      </c>
      <c r="C75" s="165"/>
      <c r="D75" s="165"/>
      <c r="E75" s="165"/>
      <c r="F75" s="165"/>
      <c r="G75" s="166"/>
      <c r="H75" s="33">
        <f>+H63+H64+H65+H66+H67+H68+H69+H70+H71+H72+H73+1</f>
        <v>1033376157</v>
      </c>
      <c r="I75" s="168"/>
      <c r="J75" s="47">
        <v>31</v>
      </c>
      <c r="K75" s="30"/>
      <c r="L75" s="88">
        <v>425686</v>
      </c>
      <c r="M75" s="88"/>
      <c r="N75" s="89"/>
      <c r="O75" s="72">
        <v>141363</v>
      </c>
      <c r="P75" s="72"/>
      <c r="Q75" s="4">
        <f t="shared" si="5"/>
        <v>70681.5</v>
      </c>
      <c r="R75" s="4">
        <f t="shared" si="3"/>
        <v>0</v>
      </c>
      <c r="S75" s="58"/>
      <c r="V75" s="58"/>
      <c r="W75" s="58"/>
    </row>
    <row r="76" spans="1:23" s="4" customFormat="1" ht="18.75" thickBot="1">
      <c r="A76" s="163"/>
      <c r="B76" s="164" t="s">
        <v>28</v>
      </c>
      <c r="C76" s="165"/>
      <c r="D76" s="165"/>
      <c r="E76" s="165"/>
      <c r="F76" s="165"/>
      <c r="G76" s="166"/>
      <c r="H76" s="24">
        <f>+H75/G74</f>
        <v>0.617929658261288</v>
      </c>
      <c r="I76" s="186"/>
      <c r="J76" s="78"/>
      <c r="K76" s="30"/>
      <c r="L76" s="45"/>
      <c r="M76" s="45">
        <f>SUM(L63:M75)</f>
        <v>5937317</v>
      </c>
      <c r="N76" s="45">
        <f>SUM(N63:N75)</f>
        <v>1142123</v>
      </c>
      <c r="O76" s="45"/>
      <c r="P76" s="45">
        <f>SUM(O63:P75)</f>
        <v>23690100</v>
      </c>
      <c r="Q76" s="4">
        <f>+P76/2</f>
        <v>11845050</v>
      </c>
      <c r="R76" s="45">
        <f>SUM(Q63:R75)</f>
        <v>11845050</v>
      </c>
      <c r="S76" s="58"/>
      <c r="T76" s="57"/>
      <c r="U76" s="94"/>
      <c r="V76" s="58"/>
      <c r="W76" s="58"/>
    </row>
    <row r="77" spans="1:23" s="4" customFormat="1" ht="19.5" customHeight="1">
      <c r="A77" s="146" t="s">
        <v>0</v>
      </c>
      <c r="B77" s="148" t="s">
        <v>2</v>
      </c>
      <c r="C77" s="175" t="s">
        <v>23</v>
      </c>
      <c r="D77" s="148" t="s">
        <v>3</v>
      </c>
      <c r="E77" s="148" t="s">
        <v>6</v>
      </c>
      <c r="F77" s="148"/>
      <c r="G77" s="150" t="s">
        <v>7</v>
      </c>
      <c r="H77" s="150"/>
      <c r="I77" s="151"/>
      <c r="J77" s="78"/>
      <c r="K77" s="30"/>
      <c r="L77" s="88"/>
      <c r="M77" s="88"/>
      <c r="N77" s="89"/>
      <c r="O77" s="72"/>
      <c r="P77" s="72"/>
      <c r="S77" s="58"/>
      <c r="T77" s="57"/>
      <c r="U77" s="94"/>
      <c r="V77" s="58"/>
      <c r="W77" s="58"/>
    </row>
    <row r="78" spans="1:23" s="4" customFormat="1" ht="50.25" customHeight="1" thickBot="1">
      <c r="A78" s="147"/>
      <c r="B78" s="149"/>
      <c r="C78" s="176"/>
      <c r="D78" s="149"/>
      <c r="E78" s="14" t="s">
        <v>8</v>
      </c>
      <c r="F78" s="14" t="s">
        <v>9</v>
      </c>
      <c r="G78" s="25" t="s">
        <v>10</v>
      </c>
      <c r="H78" s="25" t="s">
        <v>11</v>
      </c>
      <c r="I78" s="26" t="s">
        <v>12</v>
      </c>
      <c r="J78" s="78"/>
      <c r="K78" s="30"/>
      <c r="L78" s="88"/>
      <c r="M78" s="88"/>
      <c r="N78" s="89"/>
      <c r="O78" s="72"/>
      <c r="P78" s="72"/>
      <c r="S78" s="58"/>
      <c r="T78" s="57"/>
      <c r="U78" s="94"/>
      <c r="V78" s="58"/>
      <c r="W78" s="58"/>
    </row>
    <row r="79" spans="1:23" s="4" customFormat="1" ht="36" customHeight="1">
      <c r="A79" s="161" t="s">
        <v>80</v>
      </c>
      <c r="B79" s="28" t="s">
        <v>74</v>
      </c>
      <c r="C79" s="5"/>
      <c r="D79" s="98" t="s">
        <v>77</v>
      </c>
      <c r="E79" s="84">
        <v>25000</v>
      </c>
      <c r="F79" s="84">
        <v>25000</v>
      </c>
      <c r="G79" s="85">
        <v>46600001</v>
      </c>
      <c r="H79" s="85">
        <v>46546624</v>
      </c>
      <c r="I79" s="115">
        <f>+G79-H79</f>
        <v>53377</v>
      </c>
      <c r="J79" s="78"/>
      <c r="K79" s="30"/>
      <c r="L79" s="88"/>
      <c r="M79" s="88"/>
      <c r="N79" s="89"/>
      <c r="O79" s="72"/>
      <c r="P79" s="72"/>
      <c r="S79" s="58"/>
      <c r="T79" s="57"/>
      <c r="U79" s="94"/>
      <c r="V79" s="58"/>
      <c r="W79" s="58"/>
    </row>
    <row r="80" spans="1:23" s="4" customFormat="1" ht="36" customHeight="1">
      <c r="A80" s="162"/>
      <c r="B80" s="19" t="s">
        <v>75</v>
      </c>
      <c r="C80" s="5"/>
      <c r="D80" s="83" t="s">
        <v>111</v>
      </c>
      <c r="E80" s="84">
        <v>5000</v>
      </c>
      <c r="F80" s="84">
        <v>5000</v>
      </c>
      <c r="G80" s="85">
        <v>163000000</v>
      </c>
      <c r="H80" s="85">
        <v>156311698</v>
      </c>
      <c r="I80" s="115">
        <f>+G80-H80</f>
        <v>6688302</v>
      </c>
      <c r="J80" s="78"/>
      <c r="K80" s="30"/>
      <c r="L80" s="88"/>
      <c r="M80" s="88"/>
      <c r="N80" s="89"/>
      <c r="O80" s="72"/>
      <c r="P80" s="72"/>
      <c r="S80" s="127"/>
      <c r="T80" s="57"/>
      <c r="U80" s="94"/>
      <c r="V80" s="58"/>
      <c r="W80" s="58"/>
    </row>
    <row r="81" spans="1:23" s="4" customFormat="1" ht="36">
      <c r="A81" s="162"/>
      <c r="B81" s="19" t="s">
        <v>76</v>
      </c>
      <c r="C81" s="5"/>
      <c r="D81" s="83" t="s">
        <v>78</v>
      </c>
      <c r="E81" s="84">
        <v>10000</v>
      </c>
      <c r="F81" s="84">
        <v>0</v>
      </c>
      <c r="G81" s="85">
        <v>266729000</v>
      </c>
      <c r="H81" s="85">
        <v>191729000</v>
      </c>
      <c r="I81" s="115">
        <f>+G81-H81</f>
        <v>75000000</v>
      </c>
      <c r="J81" s="78"/>
      <c r="K81" s="30"/>
      <c r="L81" s="88"/>
      <c r="M81" s="88"/>
      <c r="N81" s="89"/>
      <c r="O81" s="72"/>
      <c r="P81" s="72"/>
      <c r="S81" s="127"/>
      <c r="T81" s="57"/>
      <c r="U81" s="94"/>
      <c r="V81" s="58"/>
      <c r="W81" s="58"/>
    </row>
    <row r="82" spans="1:23" s="4" customFormat="1" ht="18">
      <c r="A82" s="162"/>
      <c r="B82" s="19" t="s">
        <v>104</v>
      </c>
      <c r="C82" s="5"/>
      <c r="D82" s="83" t="s">
        <v>79</v>
      </c>
      <c r="E82" s="84">
        <v>3</v>
      </c>
      <c r="F82" s="84">
        <v>3</v>
      </c>
      <c r="G82" s="85">
        <v>14000000</v>
      </c>
      <c r="H82" s="85">
        <v>14000000</v>
      </c>
      <c r="I82" s="115">
        <f>+G82-H82</f>
        <v>0</v>
      </c>
      <c r="J82" s="78"/>
      <c r="K82" s="30"/>
      <c r="L82" s="88"/>
      <c r="M82" s="88"/>
      <c r="N82" s="89"/>
      <c r="O82" s="72"/>
      <c r="P82" s="72"/>
      <c r="S82" s="127"/>
      <c r="T82" s="57"/>
      <c r="U82" s="94"/>
      <c r="V82" s="58"/>
      <c r="W82" s="58"/>
    </row>
    <row r="83" spans="1:23" s="4" customFormat="1" ht="18">
      <c r="A83" s="162"/>
      <c r="B83" s="5" t="s">
        <v>96</v>
      </c>
      <c r="C83" s="5"/>
      <c r="D83" s="83" t="s">
        <v>1</v>
      </c>
      <c r="E83" s="84">
        <v>100</v>
      </c>
      <c r="F83" s="126">
        <v>75</v>
      </c>
      <c r="G83" s="96">
        <v>11000229</v>
      </c>
      <c r="H83" s="85">
        <v>8281776</v>
      </c>
      <c r="I83" s="115">
        <f>+G83-H83</f>
        <v>2718453</v>
      </c>
      <c r="J83" s="116"/>
      <c r="K83" s="30"/>
      <c r="L83" s="88"/>
      <c r="M83" s="88"/>
      <c r="N83" s="89"/>
      <c r="O83" s="72"/>
      <c r="P83" s="72"/>
      <c r="S83" s="127"/>
      <c r="T83" s="57"/>
      <c r="U83" s="94"/>
      <c r="V83" s="58"/>
      <c r="W83" s="58"/>
    </row>
    <row r="84" spans="1:23" s="4" customFormat="1" ht="18">
      <c r="A84" s="162"/>
      <c r="B84" s="164" t="s">
        <v>26</v>
      </c>
      <c r="C84" s="165"/>
      <c r="D84" s="165"/>
      <c r="E84" s="165"/>
      <c r="F84" s="166"/>
      <c r="G84" s="33">
        <f>SUM(G79:G83)</f>
        <v>501329230</v>
      </c>
      <c r="H84" s="8"/>
      <c r="I84" s="167">
        <f>SUM(I79:I83)</f>
        <v>84460132</v>
      </c>
      <c r="J84" s="117"/>
      <c r="K84" s="30"/>
      <c r="L84" s="88"/>
      <c r="M84" s="88"/>
      <c r="N84" s="89"/>
      <c r="O84" s="72"/>
      <c r="P84" s="72"/>
      <c r="S84" s="58"/>
      <c r="T84" s="57"/>
      <c r="U84" s="94"/>
      <c r="V84" s="58"/>
      <c r="W84" s="58"/>
    </row>
    <row r="85" spans="1:23" s="4" customFormat="1" ht="18">
      <c r="A85" s="162"/>
      <c r="B85" s="164" t="s">
        <v>27</v>
      </c>
      <c r="C85" s="165"/>
      <c r="D85" s="165"/>
      <c r="E85" s="165"/>
      <c r="F85" s="165"/>
      <c r="G85" s="166"/>
      <c r="H85" s="33">
        <f>SUM(H79:H84)</f>
        <v>416869098</v>
      </c>
      <c r="I85" s="168"/>
      <c r="J85" s="118">
        <v>31</v>
      </c>
      <c r="K85" s="30"/>
      <c r="L85" s="88"/>
      <c r="M85" s="88"/>
      <c r="N85" s="89"/>
      <c r="O85" s="72"/>
      <c r="P85" s="72"/>
      <c r="S85" s="58"/>
      <c r="T85" s="57"/>
      <c r="U85" s="94"/>
      <c r="V85" s="58"/>
      <c r="W85" s="58"/>
    </row>
    <row r="86" spans="1:23" s="4" customFormat="1" ht="18.75" thickBot="1">
      <c r="A86" s="163"/>
      <c r="B86" s="164" t="s">
        <v>28</v>
      </c>
      <c r="C86" s="165"/>
      <c r="D86" s="165"/>
      <c r="E86" s="165"/>
      <c r="F86" s="165"/>
      <c r="G86" s="166"/>
      <c r="H86" s="24">
        <f>+H85/G84</f>
        <v>0.8315276131016738</v>
      </c>
      <c r="I86" s="181"/>
      <c r="J86" s="78"/>
      <c r="K86" s="30"/>
      <c r="L86" s="88"/>
      <c r="M86" s="88"/>
      <c r="N86" s="89"/>
      <c r="O86" s="72"/>
      <c r="P86" s="72"/>
      <c r="S86" s="58"/>
      <c r="T86" s="57"/>
      <c r="U86" s="94"/>
      <c r="V86" s="58"/>
      <c r="W86" s="58"/>
    </row>
    <row r="87" spans="1:23" s="4" customFormat="1" ht="26.25" customHeight="1">
      <c r="A87" s="146" t="s">
        <v>0</v>
      </c>
      <c r="B87" s="148" t="s">
        <v>2</v>
      </c>
      <c r="C87" s="175" t="s">
        <v>23</v>
      </c>
      <c r="D87" s="148" t="s">
        <v>3</v>
      </c>
      <c r="E87" s="148" t="s">
        <v>6</v>
      </c>
      <c r="F87" s="148"/>
      <c r="G87" s="150" t="s">
        <v>7</v>
      </c>
      <c r="H87" s="150"/>
      <c r="I87" s="151"/>
      <c r="J87" s="78"/>
      <c r="K87" s="30"/>
      <c r="L87" s="88"/>
      <c r="M87" s="88"/>
      <c r="N87" s="89"/>
      <c r="O87" s="72"/>
      <c r="P87" s="72"/>
      <c r="S87" s="58"/>
      <c r="T87" s="57"/>
      <c r="U87" s="94"/>
      <c r="V87" s="58"/>
      <c r="W87" s="58"/>
    </row>
    <row r="88" spans="1:23" s="4" customFormat="1" ht="47.25" customHeight="1" thickBot="1">
      <c r="A88" s="147"/>
      <c r="B88" s="149"/>
      <c r="C88" s="176"/>
      <c r="D88" s="149"/>
      <c r="E88" s="14" t="s">
        <v>8</v>
      </c>
      <c r="F88" s="14" t="s">
        <v>9</v>
      </c>
      <c r="G88" s="25" t="s">
        <v>10</v>
      </c>
      <c r="H88" s="25" t="s">
        <v>11</v>
      </c>
      <c r="I88" s="26" t="s">
        <v>12</v>
      </c>
      <c r="J88" s="78"/>
      <c r="K88" s="30"/>
      <c r="L88" s="88"/>
      <c r="M88" s="88"/>
      <c r="N88" s="89"/>
      <c r="O88" s="72"/>
      <c r="P88" s="72"/>
      <c r="S88" s="58"/>
      <c r="T88" s="57"/>
      <c r="U88" s="94"/>
      <c r="V88" s="58"/>
      <c r="W88" s="58"/>
    </row>
    <row r="89" spans="1:23" s="4" customFormat="1" ht="27" customHeight="1">
      <c r="A89" s="161" t="s">
        <v>93</v>
      </c>
      <c r="B89" s="28" t="s">
        <v>81</v>
      </c>
      <c r="C89" s="102"/>
      <c r="D89" s="98" t="s">
        <v>88</v>
      </c>
      <c r="E89" s="84">
        <v>25</v>
      </c>
      <c r="F89" s="113">
        <v>19</v>
      </c>
      <c r="G89" s="85">
        <v>227168955</v>
      </c>
      <c r="H89" s="85">
        <v>176922893</v>
      </c>
      <c r="I89" s="86">
        <f>+G89-H89</f>
        <v>50246062</v>
      </c>
      <c r="J89" s="78"/>
      <c r="K89" s="30"/>
      <c r="L89" s="88">
        <v>70091</v>
      </c>
      <c r="M89" s="88"/>
      <c r="N89" s="89">
        <v>413662</v>
      </c>
      <c r="O89" s="72"/>
      <c r="P89" s="72"/>
      <c r="S89" s="58"/>
      <c r="T89" s="57"/>
      <c r="U89" s="94"/>
      <c r="V89" s="58"/>
      <c r="W89" s="58"/>
    </row>
    <row r="90" spans="1:23" s="4" customFormat="1" ht="38.25">
      <c r="A90" s="162"/>
      <c r="B90" s="19" t="s">
        <v>82</v>
      </c>
      <c r="C90" s="102"/>
      <c r="D90" s="83" t="s">
        <v>89</v>
      </c>
      <c r="E90" s="84">
        <v>90</v>
      </c>
      <c r="F90" s="84">
        <v>85</v>
      </c>
      <c r="G90" s="85">
        <v>31401520</v>
      </c>
      <c r="H90" s="85">
        <v>19357120</v>
      </c>
      <c r="I90" s="86">
        <f>+G90-H90</f>
        <v>12044400</v>
      </c>
      <c r="J90" s="78"/>
      <c r="K90" s="30"/>
      <c r="L90" s="88">
        <v>231452</v>
      </c>
      <c r="M90" s="88"/>
      <c r="N90" s="89">
        <v>607032</v>
      </c>
      <c r="O90" s="72"/>
      <c r="P90" s="72"/>
      <c r="S90" s="58"/>
      <c r="T90" s="57"/>
      <c r="U90" s="94"/>
      <c r="V90" s="58"/>
      <c r="W90" s="58"/>
    </row>
    <row r="91" spans="1:23" s="4" customFormat="1" ht="21" customHeight="1">
      <c r="A91" s="162"/>
      <c r="B91" s="19" t="s">
        <v>83</v>
      </c>
      <c r="C91" s="102"/>
      <c r="D91" s="95" t="s">
        <v>90</v>
      </c>
      <c r="E91" s="84">
        <v>100</v>
      </c>
      <c r="F91" s="84">
        <v>100</v>
      </c>
      <c r="G91" s="85">
        <v>26367462</v>
      </c>
      <c r="H91" s="85">
        <v>9548035</v>
      </c>
      <c r="I91" s="86">
        <f aca="true" t="shared" si="6" ref="I91:I96">+G91-H91</f>
        <v>16819427</v>
      </c>
      <c r="J91" s="78"/>
      <c r="K91" s="30"/>
      <c r="L91" s="88">
        <v>755549</v>
      </c>
      <c r="M91" s="88"/>
      <c r="N91" s="89">
        <v>709530</v>
      </c>
      <c r="O91" s="72"/>
      <c r="P91" s="72"/>
      <c r="S91" s="58"/>
      <c r="T91" s="57"/>
      <c r="U91" s="94"/>
      <c r="V91" s="58"/>
      <c r="W91" s="58"/>
    </row>
    <row r="92" spans="1:23" s="4" customFormat="1" ht="28.5" customHeight="1">
      <c r="A92" s="162"/>
      <c r="B92" s="20" t="s">
        <v>84</v>
      </c>
      <c r="C92" s="23">
        <v>13</v>
      </c>
      <c r="D92" s="83" t="s">
        <v>1</v>
      </c>
      <c r="E92" s="84">
        <v>60</v>
      </c>
      <c r="F92" s="84">
        <v>89</v>
      </c>
      <c r="G92" s="85">
        <v>0</v>
      </c>
      <c r="H92" s="85">
        <v>0</v>
      </c>
      <c r="I92" s="86">
        <f t="shared" si="6"/>
        <v>0</v>
      </c>
      <c r="J92" s="78"/>
      <c r="K92" s="30"/>
      <c r="L92" s="88"/>
      <c r="M92" s="88"/>
      <c r="N92" s="89"/>
      <c r="O92" s="72"/>
      <c r="P92" s="72"/>
      <c r="S92" s="58"/>
      <c r="T92" s="57"/>
      <c r="U92" s="94"/>
      <c r="V92" s="58"/>
      <c r="W92" s="58"/>
    </row>
    <row r="93" spans="1:23" s="4" customFormat="1" ht="28.5" customHeight="1">
      <c r="A93" s="162"/>
      <c r="B93" s="20" t="s">
        <v>85</v>
      </c>
      <c r="C93" s="23">
        <v>14</v>
      </c>
      <c r="D93" s="83" t="s">
        <v>1</v>
      </c>
      <c r="E93" s="84">
        <v>60</v>
      </c>
      <c r="F93" s="84">
        <v>38</v>
      </c>
      <c r="G93" s="85">
        <v>7500000</v>
      </c>
      <c r="H93" s="85">
        <v>0</v>
      </c>
      <c r="I93" s="86">
        <f t="shared" si="6"/>
        <v>7500000</v>
      </c>
      <c r="J93" s="78"/>
      <c r="K93" s="30"/>
      <c r="L93" s="88"/>
      <c r="M93" s="88"/>
      <c r="N93" s="89"/>
      <c r="O93" s="72"/>
      <c r="P93" s="72"/>
      <c r="S93" s="58"/>
      <c r="T93" s="62"/>
      <c r="U93" s="94"/>
      <c r="V93" s="58"/>
      <c r="W93" s="58"/>
    </row>
    <row r="94" spans="1:23" s="4" customFormat="1" ht="28.5" customHeight="1">
      <c r="A94" s="162"/>
      <c r="B94" s="20" t="s">
        <v>86</v>
      </c>
      <c r="C94" s="23">
        <v>25</v>
      </c>
      <c r="D94" s="83" t="s">
        <v>91</v>
      </c>
      <c r="E94" s="84">
        <v>60</v>
      </c>
      <c r="F94" s="84">
        <v>52</v>
      </c>
      <c r="G94" s="85">
        <v>0</v>
      </c>
      <c r="H94" s="85">
        <v>0</v>
      </c>
      <c r="I94" s="86">
        <f t="shared" si="6"/>
        <v>0</v>
      </c>
      <c r="J94" s="78"/>
      <c r="K94" s="30"/>
      <c r="L94" s="88"/>
      <c r="M94" s="88"/>
      <c r="N94" s="89"/>
      <c r="O94" s="72"/>
      <c r="P94" s="72"/>
      <c r="S94" s="58"/>
      <c r="T94" s="57"/>
      <c r="U94" s="94"/>
      <c r="V94" s="58"/>
      <c r="W94" s="58"/>
    </row>
    <row r="95" spans="1:23" s="4" customFormat="1" ht="36">
      <c r="A95" s="162"/>
      <c r="B95" s="19" t="s">
        <v>87</v>
      </c>
      <c r="C95" s="102"/>
      <c r="D95" s="83" t="s">
        <v>92</v>
      </c>
      <c r="E95" s="84">
        <v>2</v>
      </c>
      <c r="F95" s="84">
        <v>1</v>
      </c>
      <c r="G95" s="85">
        <v>24421698</v>
      </c>
      <c r="H95" s="85">
        <v>19076000</v>
      </c>
      <c r="I95" s="86">
        <f t="shared" si="6"/>
        <v>5345698</v>
      </c>
      <c r="J95" s="78"/>
      <c r="K95" s="30"/>
      <c r="L95" s="88"/>
      <c r="M95" s="88"/>
      <c r="N95" s="89"/>
      <c r="O95" s="72"/>
      <c r="P95" s="72"/>
      <c r="S95" s="58"/>
      <c r="T95" s="57"/>
      <c r="U95" s="119"/>
      <c r="V95" s="58"/>
      <c r="W95" s="58"/>
    </row>
    <row r="96" spans="1:23" s="4" customFormat="1" ht="18.75" customHeight="1">
      <c r="A96" s="162"/>
      <c r="B96" s="5" t="s">
        <v>96</v>
      </c>
      <c r="C96" s="102"/>
      <c r="D96" s="83" t="s">
        <v>97</v>
      </c>
      <c r="E96" s="84">
        <v>1</v>
      </c>
      <c r="F96" s="126">
        <v>57</v>
      </c>
      <c r="G96" s="96">
        <f>14140366-1</f>
        <v>14140365</v>
      </c>
      <c r="H96" s="85">
        <v>8017580</v>
      </c>
      <c r="I96" s="86">
        <f t="shared" si="6"/>
        <v>6122785</v>
      </c>
      <c r="J96" s="78"/>
      <c r="K96" s="30"/>
      <c r="L96" s="88"/>
      <c r="M96" s="88"/>
      <c r="N96" s="89"/>
      <c r="O96" s="72"/>
      <c r="P96" s="72"/>
      <c r="S96" s="58"/>
      <c r="T96" s="57"/>
      <c r="U96" s="94"/>
      <c r="V96" s="58"/>
      <c r="W96" s="58"/>
    </row>
    <row r="97" spans="1:23" s="4" customFormat="1" ht="18">
      <c r="A97" s="162"/>
      <c r="B97" s="164" t="s">
        <v>26</v>
      </c>
      <c r="C97" s="165"/>
      <c r="D97" s="165"/>
      <c r="E97" s="165"/>
      <c r="F97" s="166"/>
      <c r="G97" s="33">
        <f>SUM(G89:G96)</f>
        <v>331000000</v>
      </c>
      <c r="H97" s="8"/>
      <c r="I97" s="167">
        <f>SUM(I89:I96)</f>
        <v>98078372</v>
      </c>
      <c r="J97" s="50"/>
      <c r="K97" s="30"/>
      <c r="L97" s="88"/>
      <c r="M97" s="88"/>
      <c r="N97" s="89"/>
      <c r="O97" s="72"/>
      <c r="P97" s="72"/>
      <c r="S97" s="58"/>
      <c r="T97" s="57"/>
      <c r="U97" s="94"/>
      <c r="V97" s="58"/>
      <c r="W97" s="58"/>
    </row>
    <row r="98" spans="1:23" s="4" customFormat="1" ht="18">
      <c r="A98" s="162"/>
      <c r="B98" s="164" t="s">
        <v>27</v>
      </c>
      <c r="C98" s="165"/>
      <c r="D98" s="165"/>
      <c r="E98" s="165"/>
      <c r="F98" s="165"/>
      <c r="G98" s="166"/>
      <c r="H98" s="33">
        <f>SUM(H89:H97)</f>
        <v>232921628</v>
      </c>
      <c r="I98" s="168"/>
      <c r="J98" s="118">
        <v>21</v>
      </c>
      <c r="K98" s="30"/>
      <c r="L98" s="88"/>
      <c r="M98" s="88"/>
      <c r="N98" s="89"/>
      <c r="O98" s="72"/>
      <c r="P98" s="72"/>
      <c r="S98" s="58"/>
      <c r="T98" s="57"/>
      <c r="U98" s="94"/>
      <c r="V98" s="58"/>
      <c r="W98" s="58"/>
    </row>
    <row r="99" spans="1:23" s="9" customFormat="1" ht="18.75" thickBot="1">
      <c r="A99" s="163"/>
      <c r="B99" s="187" t="s">
        <v>28</v>
      </c>
      <c r="C99" s="188"/>
      <c r="D99" s="188"/>
      <c r="E99" s="188"/>
      <c r="F99" s="188"/>
      <c r="G99" s="189"/>
      <c r="H99" s="29">
        <f>+H98/G97</f>
        <v>0.7036907190332327</v>
      </c>
      <c r="I99" s="168"/>
      <c r="J99" s="47">
        <f>SUM(J19:J98)/7</f>
        <v>30.714285714285715</v>
      </c>
      <c r="K99" s="97"/>
      <c r="L99" s="40">
        <f>SUM(L89:L98)</f>
        <v>1057092</v>
      </c>
      <c r="M99" s="40"/>
      <c r="N99" s="40">
        <f>SUM(N89:N98)</f>
        <v>1730224</v>
      </c>
      <c r="O99" s="44"/>
      <c r="P99" s="44"/>
      <c r="Q99" s="120"/>
      <c r="R99" s="120"/>
      <c r="S99" s="121"/>
      <c r="T99" s="122"/>
      <c r="U99" s="61"/>
      <c r="V99" s="60"/>
      <c r="W99" s="60"/>
    </row>
    <row r="100" spans="1:23" ht="24" customHeight="1">
      <c r="A100" s="169" t="s">
        <v>112</v>
      </c>
      <c r="B100" s="170"/>
      <c r="C100" s="170"/>
      <c r="D100" s="170"/>
      <c r="E100" s="170"/>
      <c r="F100" s="170"/>
      <c r="G100" s="171"/>
      <c r="H100" s="123">
        <f>+G97+G84+G74+G58+G48+G37+G18</f>
        <v>8825963245</v>
      </c>
      <c r="I100" s="152">
        <f>+I97+I84+I74+I58+I48+I37+I18</f>
        <v>3185283368</v>
      </c>
      <c r="K100" s="10"/>
      <c r="L100" s="38"/>
      <c r="M100" s="38"/>
      <c r="N100" s="39"/>
      <c r="O100" s="43"/>
      <c r="P100" s="43"/>
      <c r="Q100" s="11"/>
      <c r="S100" s="59"/>
      <c r="T100" s="57"/>
      <c r="U100" s="94"/>
      <c r="V100" s="58"/>
      <c r="W100" s="58"/>
    </row>
    <row r="101" spans="1:23" ht="24" customHeight="1">
      <c r="A101" s="155" t="s">
        <v>113</v>
      </c>
      <c r="B101" s="156"/>
      <c r="C101" s="156"/>
      <c r="D101" s="156"/>
      <c r="E101" s="156"/>
      <c r="F101" s="156"/>
      <c r="G101" s="157"/>
      <c r="H101" s="124">
        <f>+H98+H85+H75+H59+H49+H38+H19</f>
        <v>5640679877</v>
      </c>
      <c r="I101" s="153"/>
      <c r="K101" s="10"/>
      <c r="L101" s="38"/>
      <c r="M101" s="38"/>
      <c r="N101" s="39"/>
      <c r="O101" s="43"/>
      <c r="P101" s="43"/>
      <c r="Q101" s="11"/>
      <c r="S101" s="58"/>
      <c r="T101" s="57"/>
      <c r="U101" s="94"/>
      <c r="V101" s="58"/>
      <c r="W101" s="58"/>
    </row>
    <row r="102" spans="1:23" ht="24" customHeight="1" thickBot="1">
      <c r="A102" s="158" t="s">
        <v>114</v>
      </c>
      <c r="B102" s="159"/>
      <c r="C102" s="159"/>
      <c r="D102" s="159"/>
      <c r="E102" s="159"/>
      <c r="F102" s="159"/>
      <c r="G102" s="160"/>
      <c r="H102" s="125">
        <f>+H101/H100</f>
        <v>0.6391007667288331</v>
      </c>
      <c r="I102" s="154"/>
      <c r="K102" s="10"/>
      <c r="L102" s="38"/>
      <c r="M102" s="38"/>
      <c r="N102" s="39"/>
      <c r="O102" s="43"/>
      <c r="P102" s="43"/>
      <c r="Q102" s="11"/>
      <c r="S102" s="58"/>
      <c r="T102" s="57"/>
      <c r="U102" s="94"/>
      <c r="V102" s="58"/>
      <c r="W102" s="58"/>
    </row>
    <row r="103" spans="19:23" ht="18">
      <c r="S103" s="58"/>
      <c r="T103" s="57"/>
      <c r="U103" s="94"/>
      <c r="V103" s="58"/>
      <c r="W103" s="58"/>
    </row>
    <row r="104" spans="19:23" ht="18">
      <c r="S104" s="58"/>
      <c r="T104" s="57"/>
      <c r="U104" s="94"/>
      <c r="V104" s="58"/>
      <c r="W104" s="58"/>
    </row>
    <row r="105" spans="19:23" ht="18">
      <c r="S105" s="58"/>
      <c r="T105" s="57"/>
      <c r="U105" s="94"/>
      <c r="V105" s="58"/>
      <c r="W105" s="58"/>
    </row>
    <row r="106" spans="19:23" ht="18">
      <c r="S106" s="58"/>
      <c r="T106" s="57"/>
      <c r="U106" s="94"/>
      <c r="V106" s="58"/>
      <c r="W106" s="58"/>
    </row>
    <row r="107" spans="19:23" ht="18">
      <c r="S107" s="58"/>
      <c r="T107" s="57"/>
      <c r="U107" s="94"/>
      <c r="V107" s="58"/>
      <c r="W107" s="58"/>
    </row>
    <row r="108" spans="19:23" ht="18">
      <c r="S108" s="58"/>
      <c r="T108" s="57"/>
      <c r="U108" s="94"/>
      <c r="V108" s="58"/>
      <c r="W108" s="58"/>
    </row>
    <row r="109" spans="19:23" ht="18">
      <c r="S109" s="58"/>
      <c r="T109" s="57"/>
      <c r="U109" s="94"/>
      <c r="V109" s="58"/>
      <c r="W109" s="58"/>
    </row>
    <row r="110" spans="19:23" ht="18">
      <c r="S110" s="58"/>
      <c r="T110" s="57"/>
      <c r="U110" s="94"/>
      <c r="V110" s="58"/>
      <c r="W110" s="58"/>
    </row>
    <row r="111" spans="19:23" ht="18">
      <c r="S111" s="58"/>
      <c r="T111" s="57"/>
      <c r="U111" s="94"/>
      <c r="V111" s="58"/>
      <c r="W111" s="58"/>
    </row>
    <row r="112" spans="19:23" ht="18">
      <c r="S112" s="58"/>
      <c r="T112" s="57"/>
      <c r="U112" s="94"/>
      <c r="V112" s="58"/>
      <c r="W112" s="58"/>
    </row>
    <row r="113" spans="19:23" ht="18">
      <c r="S113" s="58"/>
      <c r="T113" s="57"/>
      <c r="U113" s="94"/>
      <c r="V113" s="58"/>
      <c r="W113" s="58"/>
    </row>
    <row r="114" spans="19:23" ht="18">
      <c r="S114" s="58"/>
      <c r="T114" s="57"/>
      <c r="U114" s="94"/>
      <c r="V114" s="58"/>
      <c r="W114" s="58"/>
    </row>
    <row r="115" spans="19:23" ht="18">
      <c r="S115" s="58"/>
      <c r="T115" s="57"/>
      <c r="U115" s="94"/>
      <c r="V115" s="58"/>
      <c r="W115" s="58"/>
    </row>
    <row r="116" spans="19:23" ht="18">
      <c r="S116" s="58"/>
      <c r="T116" s="57"/>
      <c r="U116" s="94"/>
      <c r="V116" s="58"/>
      <c r="W116" s="58"/>
    </row>
    <row r="117" spans="19:23" ht="18">
      <c r="S117" s="58"/>
      <c r="T117" s="57"/>
      <c r="U117" s="94"/>
      <c r="V117" s="58"/>
      <c r="W117" s="58"/>
    </row>
  </sheetData>
  <sheetProtection/>
  <mergeCells count="89">
    <mergeCell ref="I74:I76"/>
    <mergeCell ref="B84:F84"/>
    <mergeCell ref="B85:G85"/>
    <mergeCell ref="I48:I50"/>
    <mergeCell ref="E51:F51"/>
    <mergeCell ref="G51:I51"/>
    <mergeCell ref="B48:F48"/>
    <mergeCell ref="B74:F74"/>
    <mergeCell ref="I84:I86"/>
    <mergeCell ref="G77:I77"/>
    <mergeCell ref="C87:C88"/>
    <mergeCell ref="B99:G99"/>
    <mergeCell ref="B97:F97"/>
    <mergeCell ref="A9:A20"/>
    <mergeCell ref="A79:A86"/>
    <mergeCell ref="B86:G86"/>
    <mergeCell ref="B51:B52"/>
    <mergeCell ref="E77:F77"/>
    <mergeCell ref="B75:G75"/>
    <mergeCell ref="B76:G76"/>
    <mergeCell ref="A77:A78"/>
    <mergeCell ref="B77:B78"/>
    <mergeCell ref="D77:D78"/>
    <mergeCell ref="A63:A76"/>
    <mergeCell ref="C77:C78"/>
    <mergeCell ref="B61:B62"/>
    <mergeCell ref="G61:I61"/>
    <mergeCell ref="I58:I60"/>
    <mergeCell ref="C61:C62"/>
    <mergeCell ref="B58:F58"/>
    <mergeCell ref="B59:G59"/>
    <mergeCell ref="B60:G60"/>
    <mergeCell ref="D61:D62"/>
    <mergeCell ref="E61:F61"/>
    <mergeCell ref="I18:I20"/>
    <mergeCell ref="I33:I34"/>
    <mergeCell ref="B18:F18"/>
    <mergeCell ref="B19:G19"/>
    <mergeCell ref="B20:G20"/>
    <mergeCell ref="B21:B22"/>
    <mergeCell ref="C21:C22"/>
    <mergeCell ref="D21:D22"/>
    <mergeCell ref="A21:A22"/>
    <mergeCell ref="D40:D41"/>
    <mergeCell ref="C7:C8"/>
    <mergeCell ref="G21:I21"/>
    <mergeCell ref="E21:F21"/>
    <mergeCell ref="I37:I39"/>
    <mergeCell ref="H33:H34"/>
    <mergeCell ref="A40:A41"/>
    <mergeCell ref="B40:B41"/>
    <mergeCell ref="B37:F37"/>
    <mergeCell ref="B38:G38"/>
    <mergeCell ref="A23:A39"/>
    <mergeCell ref="G33:G34"/>
    <mergeCell ref="G40:I40"/>
    <mergeCell ref="C40:C41"/>
    <mergeCell ref="E40:F40"/>
    <mergeCell ref="B39:G39"/>
    <mergeCell ref="A51:A52"/>
    <mergeCell ref="A42:A50"/>
    <mergeCell ref="D87:D88"/>
    <mergeCell ref="A100:G100"/>
    <mergeCell ref="B49:G49"/>
    <mergeCell ref="B50:G50"/>
    <mergeCell ref="C51:C52"/>
    <mergeCell ref="D51:D52"/>
    <mergeCell ref="A53:A60"/>
    <mergeCell ref="A61:A62"/>
    <mergeCell ref="I100:I102"/>
    <mergeCell ref="A101:G101"/>
    <mergeCell ref="A102:G102"/>
    <mergeCell ref="E87:F87"/>
    <mergeCell ref="G87:I87"/>
    <mergeCell ref="A89:A99"/>
    <mergeCell ref="A87:A88"/>
    <mergeCell ref="B98:G98"/>
    <mergeCell ref="I97:I99"/>
    <mergeCell ref="B87:B88"/>
    <mergeCell ref="A6:I6"/>
    <mergeCell ref="A7:A8"/>
    <mergeCell ref="B7:B8"/>
    <mergeCell ref="D7:D8"/>
    <mergeCell ref="E7:F7"/>
    <mergeCell ref="G7:I7"/>
    <mergeCell ref="A1:H3"/>
    <mergeCell ref="A4:I4"/>
    <mergeCell ref="B5:D5"/>
    <mergeCell ref="G5:I5"/>
  </mergeCells>
  <printOptions/>
  <pageMargins left="0.6299212598425197" right="0.2755905511811024" top="0.9055118110236221" bottom="0.35433070866141736" header="0" footer="0"/>
  <pageSetup horizontalDpi="600" verticalDpi="600" orientation="landscape" scale="67" r:id="rId4"/>
  <headerFooter alignWithMargins="0">
    <oddFooter>&amp;ROFICINA DE PLANEACIÓN
Septiembre 30 de 2009</oddFooter>
  </headerFooter>
  <rowBreaks count="2" manualBreakCount="2">
    <brk id="31" max="17" man="1"/>
    <brk id="59" max="1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2009-10-30T21:26:34Z</cp:lastPrinted>
  <dcterms:created xsi:type="dcterms:W3CDTF">2004-04-28T15:04:46Z</dcterms:created>
  <dcterms:modified xsi:type="dcterms:W3CDTF">2009-10-30T21:27:46Z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