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barrera\Documents\presupuesto2017\ejeuciones\SEPTIEMBRE\"/>
    </mc:Choice>
  </mc:AlternateContent>
  <bookViews>
    <workbookView xWindow="0" yWindow="0" windowWidth="24000" windowHeight="9135"/>
  </bookViews>
  <sheets>
    <sheet name="Hoja1" sheetId="1" r:id="rId1"/>
    <sheet name="Hoja2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2" i="1" s="1"/>
  <c r="F21" i="1" l="1"/>
  <c r="G13" i="1" l="1"/>
  <c r="K178" i="1" l="1"/>
  <c r="G176" i="1"/>
  <c r="F180" i="1"/>
  <c r="F183" i="1" s="1"/>
  <c r="F176" i="1"/>
  <c r="F177" i="1" s="1"/>
  <c r="K176" i="1" l="1"/>
  <c r="F182" i="1"/>
  <c r="F184" i="1" s="1"/>
  <c r="K43" i="1" l="1"/>
  <c r="J34" i="1" l="1"/>
  <c r="G36" i="1"/>
  <c r="E39" i="1" l="1"/>
  <c r="E38" i="1"/>
  <c r="E37" i="1"/>
  <c r="E36" i="1"/>
  <c r="B5" i="2" l="1"/>
  <c r="A3" i="2"/>
  <c r="A2" i="2"/>
  <c r="A1" i="2"/>
  <c r="A4" i="2" l="1"/>
  <c r="A5" i="2" s="1"/>
  <c r="F24" i="1" l="1"/>
  <c r="F16" i="1"/>
  <c r="J16" i="1" s="1"/>
  <c r="F30" i="1"/>
  <c r="J30" i="1" s="1"/>
  <c r="F29" i="1"/>
  <c r="F27" i="1"/>
  <c r="J27" i="1" s="1"/>
  <c r="F26" i="1"/>
  <c r="J26" i="1" s="1"/>
  <c r="F23" i="1"/>
  <c r="J23" i="1" s="1"/>
  <c r="F20" i="1"/>
  <c r="J20" i="1" s="1"/>
  <c r="F15" i="1"/>
  <c r="J15" i="1" s="1"/>
  <c r="F14" i="1"/>
  <c r="J14" i="1" s="1"/>
  <c r="F10" i="1"/>
  <c r="J10" i="1" s="1"/>
  <c r="G9" i="1"/>
  <c r="G8" i="1" s="1"/>
  <c r="E25" i="1"/>
  <c r="E22" i="1" s="1"/>
  <c r="E13" i="1"/>
  <c r="E12" i="1" s="1"/>
  <c r="E9" i="1"/>
  <c r="E8" i="1" s="1"/>
  <c r="F31" i="1"/>
  <c r="C31" i="1"/>
  <c r="B31" i="1"/>
  <c r="F28" i="1"/>
  <c r="J28" i="1" s="1"/>
  <c r="C27" i="1"/>
  <c r="C26" i="1"/>
  <c r="B25" i="1"/>
  <c r="B22" i="1" s="1"/>
  <c r="C21" i="1"/>
  <c r="B21" i="1"/>
  <c r="C20" i="1"/>
  <c r="F19" i="1"/>
  <c r="J19" i="1" s="1"/>
  <c r="C19" i="1"/>
  <c r="F18" i="1"/>
  <c r="J18" i="1" s="1"/>
  <c r="C17" i="1"/>
  <c r="F17" i="1" s="1"/>
  <c r="J17" i="1" s="1"/>
  <c r="C15" i="1"/>
  <c r="C14" i="1"/>
  <c r="B13" i="1"/>
  <c r="F11" i="1"/>
  <c r="J11" i="1" s="1"/>
  <c r="D9" i="1"/>
  <c r="D8" i="1" s="1"/>
  <c r="C9" i="1"/>
  <c r="B9" i="1"/>
  <c r="E7" i="1" l="1"/>
  <c r="E6" i="1" s="1"/>
  <c r="E32" i="1" s="1"/>
  <c r="I18" i="1"/>
  <c r="K177" i="1"/>
  <c r="J31" i="1"/>
  <c r="I29" i="1"/>
  <c r="J29" i="1"/>
  <c r="H20" i="1"/>
  <c r="K20" i="1"/>
  <c r="I23" i="1"/>
  <c r="K23" i="1"/>
  <c r="H26" i="1"/>
  <c r="K26" i="1"/>
  <c r="H18" i="1"/>
  <c r="K18" i="1"/>
  <c r="E35" i="1"/>
  <c r="D39" i="1"/>
  <c r="F39" i="1" s="1"/>
  <c r="K29" i="1"/>
  <c r="I11" i="1"/>
  <c r="K11" i="1"/>
  <c r="I14" i="1"/>
  <c r="G40" i="1"/>
  <c r="D36" i="1"/>
  <c r="F36" i="1" s="1"/>
  <c r="K14" i="1"/>
  <c r="H29" i="1"/>
  <c r="I31" i="1"/>
  <c r="K31" i="1"/>
  <c r="I15" i="1"/>
  <c r="D37" i="1"/>
  <c r="F37" i="1" s="1"/>
  <c r="K15" i="1"/>
  <c r="H17" i="1"/>
  <c r="J35" i="1"/>
  <c r="K17" i="1"/>
  <c r="K16" i="1"/>
  <c r="I27" i="1"/>
  <c r="K27" i="1"/>
  <c r="H28" i="1"/>
  <c r="K28" i="1"/>
  <c r="H10" i="1"/>
  <c r="K10" i="1"/>
  <c r="I30" i="1"/>
  <c r="K30" i="1"/>
  <c r="D38" i="1"/>
  <c r="F38" i="1" s="1"/>
  <c r="H19" i="1"/>
  <c r="K19" i="1"/>
  <c r="I17" i="1"/>
  <c r="H11" i="1"/>
  <c r="I19" i="1"/>
  <c r="I20" i="1"/>
  <c r="I26" i="1"/>
  <c r="I28" i="1"/>
  <c r="I16" i="1"/>
  <c r="H16" i="1"/>
  <c r="H14" i="1"/>
  <c r="H23" i="1"/>
  <c r="I10" i="1"/>
  <c r="H15" i="1"/>
  <c r="H30" i="1"/>
  <c r="H27" i="1"/>
  <c r="H31" i="1"/>
  <c r="F9" i="1"/>
  <c r="F8" i="1" s="1"/>
  <c r="K8" i="1" s="1"/>
  <c r="C13" i="1"/>
  <c r="D25" i="1"/>
  <c r="C25" i="1"/>
  <c r="C22" i="1" s="1"/>
  <c r="B32" i="1"/>
  <c r="D13" i="1"/>
  <c r="D12" i="1" s="1"/>
  <c r="D7" i="1" s="1"/>
  <c r="K9" i="1" l="1"/>
  <c r="J9" i="1"/>
  <c r="J8" i="1" s="1"/>
  <c r="D22" i="1"/>
  <c r="D6" i="1" s="1"/>
  <c r="D32" i="1" s="1"/>
  <c r="K24" i="1"/>
  <c r="J24" i="1"/>
  <c r="I9" i="1"/>
  <c r="H9" i="1"/>
  <c r="D35" i="1"/>
  <c r="F35" i="1" s="1"/>
  <c r="F25" i="1"/>
  <c r="J25" i="1" s="1"/>
  <c r="C32" i="1"/>
  <c r="F13" i="1"/>
  <c r="J13" i="1" l="1"/>
  <c r="F12" i="1"/>
  <c r="F7" i="1" s="1"/>
  <c r="F22" i="1"/>
  <c r="J22" i="1" s="1"/>
  <c r="K13" i="1"/>
  <c r="K25" i="1"/>
  <c r="I25" i="1"/>
  <c r="H25" i="1"/>
  <c r="I13" i="1"/>
  <c r="H13" i="1"/>
  <c r="E175" i="1"/>
  <c r="F6" i="1" l="1"/>
  <c r="K22" i="1"/>
  <c r="H22" i="1"/>
  <c r="I22" i="1"/>
  <c r="F32" i="1" l="1"/>
  <c r="F33" i="1" l="1"/>
  <c r="G38" i="1" s="1"/>
  <c r="G39" i="1" s="1"/>
  <c r="G41" i="1" s="1"/>
  <c r="J41" i="1" s="1"/>
  <c r="J21" i="1" l="1"/>
  <c r="J12" i="1" s="1"/>
  <c r="H21" i="1"/>
  <c r="H12" i="1" s="1"/>
  <c r="I21" i="1"/>
  <c r="I12" i="1" s="1"/>
  <c r="G12" i="1"/>
  <c r="G7" i="1" s="1"/>
  <c r="J7" i="1" l="1"/>
  <c r="G6" i="1"/>
  <c r="K7" i="1"/>
  <c r="K12" i="1"/>
  <c r="J6" i="1" l="1"/>
  <c r="G32" i="1"/>
  <c r="K6" i="1"/>
  <c r="H32" i="1" l="1"/>
  <c r="J32" i="1"/>
  <c r="K32" i="1"/>
  <c r="G178" i="1"/>
  <c r="G179" i="1" s="1"/>
  <c r="I32" i="1"/>
  <c r="G33" i="1"/>
  <c r="G34" i="1" s="1"/>
</calcChain>
</file>

<file path=xl/sharedStrings.xml><?xml version="1.0" encoding="utf-8"?>
<sst xmlns="http://schemas.openxmlformats.org/spreadsheetml/2006/main" count="62" uniqueCount="46">
  <si>
    <t>CORPORACION AUTONOMA REGIONAL DEL ALTO MAGDALENA CAM</t>
  </si>
  <si>
    <t xml:space="preserve"> </t>
  </si>
  <si>
    <t>CONCEPTO</t>
  </si>
  <si>
    <t>VALOR PRESUPUESTADO</t>
  </si>
  <si>
    <t>EJECUCION  NOVIEMBRE 15</t>
  </si>
  <si>
    <t>PORCENTAJE SOBRETASA IMPREDIAL</t>
  </si>
  <si>
    <t>NEIVA</t>
  </si>
  <si>
    <t>VENTA DE BIENES Y SERVICIOS</t>
  </si>
  <si>
    <t>TASA UTILIZACION AGUAS</t>
  </si>
  <si>
    <t>TASAS RETRIBUTIVAS Y COMPENSATORIAS</t>
  </si>
  <si>
    <t>MULTAS</t>
  </si>
  <si>
    <t>TASAS FORESTALES</t>
  </si>
  <si>
    <t>LICENCIAS Y PERMISOS AMBIENTALES</t>
  </si>
  <si>
    <t>TRANSFERENCIAS SECTOR ELECTRICO</t>
  </si>
  <si>
    <t>OTROS INGRESOS</t>
  </si>
  <si>
    <t>APORTES  DE OTRAS ENTIDADES</t>
  </si>
  <si>
    <t>RECURSOS DE CAPITAL</t>
  </si>
  <si>
    <t>RENDIMIENTOS FINANCIEROS</t>
  </si>
  <si>
    <t>RECUPERACION DE CARTERA</t>
  </si>
  <si>
    <t>TASAS POR USO DEL RECURSO AGUA</t>
  </si>
  <si>
    <t>INGRESOS NACION</t>
  </si>
  <si>
    <t>PRESUPUESTO INICIAL</t>
  </si>
  <si>
    <t>MODIFICACIONES</t>
  </si>
  <si>
    <t>PRESUPUESTO DEFINITIVO</t>
  </si>
  <si>
    <t>RECAUDOS</t>
  </si>
  <si>
    <t>SALDO POR RECAUDAR</t>
  </si>
  <si>
    <t>% DE RECAUDO</t>
  </si>
  <si>
    <t>EXC EDENTES FINANCIEROS</t>
  </si>
  <si>
    <t>% DE EJECUCION</t>
  </si>
  <si>
    <t>predial</t>
  </si>
  <si>
    <t>aguas</t>
  </si>
  <si>
    <t>tr</t>
  </si>
  <si>
    <t>tse</t>
  </si>
  <si>
    <t>multas</t>
  </si>
  <si>
    <t>%</t>
  </si>
  <si>
    <t>RENTA</t>
  </si>
  <si>
    <t>PRESUPUESTADO</t>
  </si>
  <si>
    <t>EJECUTADO</t>
  </si>
  <si>
    <t>MUNICIPIOS</t>
  </si>
  <si>
    <t>INGRESOS PROPIOS</t>
  </si>
  <si>
    <t>INGRESOS CORRIENTES</t>
  </si>
  <si>
    <t>TRIBUTARIOS</t>
  </si>
  <si>
    <t>NO TRIBUTARIOS</t>
  </si>
  <si>
    <t>TOTAL PRESUPUESTO 2015</t>
  </si>
  <si>
    <t>EJECUCION PRESUPUESTAL  DE INGRESOS A SEPTIEMBRE 30 DE 2017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</si>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</sst>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3" xfId="0" applyFont="1" applyFill="1" applyBorder="1" applyAlignment="1">
      <alignment wrapText="1"/>
    </xf>
    <xf numFmtId="3" fontId="3" fillId="0" borderId="4" xfId="0" applyNumberFormat="1" applyFont="1" applyFill="1" applyBorder="1"/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3" fillId="0" borderId="2" xfId="0" applyNumberFormat="1" applyFont="1" applyFill="1" applyBorder="1"/>
    <xf numFmtId="3" fontId="2" fillId="0" borderId="4" xfId="0" applyNumberFormat="1" applyFont="1" applyFill="1" applyBorder="1" applyAlignment="1">
      <alignment wrapText="1"/>
    </xf>
    <xf numFmtId="3" fontId="0" fillId="0" borderId="0" xfId="0" applyNumberFormat="1"/>
    <xf numFmtId="3" fontId="2" fillId="0" borderId="4" xfId="0" applyNumberFormat="1" applyFont="1" applyFill="1" applyBorder="1"/>
    <xf numFmtId="3" fontId="2" fillId="0" borderId="2" xfId="0" applyNumberFormat="1" applyFont="1" applyFill="1" applyBorder="1"/>
    <xf numFmtId="3" fontId="2" fillId="0" borderId="4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3" fontId="4" fillId="0" borderId="4" xfId="0" applyNumberFormat="1" applyFont="1" applyFill="1" applyBorder="1"/>
    <xf numFmtId="3" fontId="5" fillId="0" borderId="4" xfId="0" applyNumberFormat="1" applyFont="1" applyFill="1" applyBorder="1"/>
    <xf numFmtId="3" fontId="6" fillId="0" borderId="4" xfId="0" applyNumberFormat="1" applyFont="1" applyFill="1" applyBorder="1"/>
    <xf numFmtId="0" fontId="2" fillId="0" borderId="5" xfId="0" applyNumberFormat="1" applyFont="1" applyFill="1" applyBorder="1" applyAlignment="1">
      <alignment horizontal="center" wrapText="1"/>
    </xf>
    <xf numFmtId="4" fontId="0" fillId="0" borderId="0" xfId="0" applyNumberFormat="1" applyProtection="1">
      <protection locked="0"/>
    </xf>
    <xf numFmtId="4" fontId="2" fillId="0" borderId="4" xfId="0" applyNumberFormat="1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4" fontId="0" fillId="0" borderId="4" xfId="0" applyNumberFormat="1" applyFill="1" applyBorder="1" applyProtection="1">
      <protection locked="0"/>
    </xf>
    <xf numFmtId="0" fontId="0" fillId="0" borderId="4" xfId="0" applyFill="1" applyBorder="1"/>
    <xf numFmtId="3" fontId="1" fillId="0" borderId="4" xfId="0" applyNumberFormat="1" applyFont="1" applyFill="1" applyBorder="1"/>
    <xf numFmtId="4" fontId="1" fillId="0" borderId="5" xfId="0" applyNumberFormat="1" applyFont="1" applyFill="1" applyBorder="1"/>
    <xf numFmtId="3" fontId="1" fillId="0" borderId="5" xfId="0" applyNumberFormat="1" applyFont="1" applyFill="1" applyBorder="1"/>
    <xf numFmtId="3" fontId="0" fillId="0" borderId="4" xfId="0" applyNumberFormat="1" applyFill="1" applyBorder="1"/>
    <xf numFmtId="4" fontId="0" fillId="0" borderId="5" xfId="0" applyNumberFormat="1" applyFill="1" applyBorder="1"/>
    <xf numFmtId="3" fontId="1" fillId="0" borderId="2" xfId="0" applyNumberFormat="1" applyFont="1" applyFill="1" applyBorder="1"/>
    <xf numFmtId="4" fontId="1" fillId="0" borderId="6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 applyProtection="1">
      <protection locked="0"/>
    </xf>
    <xf numFmtId="0" fontId="1" fillId="0" borderId="4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4" fontId="0" fillId="0" borderId="4" xfId="0" applyNumberFormat="1" applyFill="1" applyBorder="1"/>
    <xf numFmtId="4" fontId="0" fillId="0" borderId="0" xfId="0" applyNumberFormat="1" applyFill="1"/>
    <xf numFmtId="0" fontId="1" fillId="0" borderId="4" xfId="0" applyFont="1" applyFill="1" applyBorder="1"/>
    <xf numFmtId="0" fontId="1" fillId="0" borderId="5" xfId="0" applyFont="1" applyFill="1" applyBorder="1"/>
    <xf numFmtId="4" fontId="1" fillId="0" borderId="4" xfId="0" applyNumberFormat="1" applyFont="1" applyFill="1" applyBorder="1" applyProtection="1">
      <protection locked="0"/>
    </xf>
    <xf numFmtId="4" fontId="0" fillId="0" borderId="0" xfId="0" applyNumberForma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/Documents/presupuesto2013/ejecuciones/ejeucioningresosseptiembre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.CAM/Documents/presupuesto2014/EJECUCIONES/EJECUCION%20PRESUPUESTALDEINGRESOSAjunio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</sheetNames>
    <sheetDataSet>
      <sheetData sheetId="0">
        <row r="40">
          <cell r="C40">
            <v>1637500000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0">
          <cell r="G30">
            <v>51846650.5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7"/>
  <sheetViews>
    <sheetView tabSelected="1" workbookViewId="0">
      <selection activeCell="A2" sqref="A2:K2"/>
    </sheetView>
  </sheetViews>
  <sheetFormatPr baseColWidth="10" defaultRowHeight="15" x14ac:dyDescent="0.25"/>
  <cols>
    <col min="1" max="1" width="42.42578125" customWidth="1"/>
    <col min="2" max="2" width="20.5703125" hidden="1" customWidth="1"/>
    <col min="3" max="3" width="0" hidden="1" customWidth="1"/>
    <col min="4" max="4" width="19.28515625" customWidth="1"/>
    <col min="5" max="5" width="19.5703125" customWidth="1"/>
    <col min="6" max="6" width="22.85546875" customWidth="1"/>
    <col min="7" max="7" width="20.140625" customWidth="1"/>
    <col min="8" max="8" width="20.28515625" hidden="1" customWidth="1"/>
    <col min="9" max="9" width="0" hidden="1" customWidth="1"/>
    <col min="10" max="10" width="18.140625" customWidth="1"/>
    <col min="11" max="11" width="17.140625" style="17" customWidth="1"/>
  </cols>
  <sheetData>
    <row r="1" spans="1:13" x14ac:dyDescent="0.2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3" x14ac:dyDescent="0.25">
      <c r="A2" s="42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40"/>
      <c r="M2" s="40"/>
    </row>
    <row r="3" spans="1:13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20"/>
      <c r="K3" s="21"/>
      <c r="L3" s="40"/>
      <c r="M3" s="40"/>
    </row>
    <row r="4" spans="1:13" x14ac:dyDescent="0.25">
      <c r="A4" s="19"/>
      <c r="B4" s="10"/>
      <c r="C4" s="20" t="s">
        <v>1</v>
      </c>
      <c r="D4" s="20"/>
      <c r="E4" s="22"/>
      <c r="F4" s="22"/>
      <c r="G4" s="22"/>
      <c r="H4" s="22"/>
      <c r="I4" s="22"/>
      <c r="J4" s="22"/>
      <c r="K4" s="21"/>
      <c r="L4" s="40"/>
      <c r="M4" s="40"/>
    </row>
    <row r="5" spans="1:13" ht="60" x14ac:dyDescent="0.25">
      <c r="A5" s="12" t="s">
        <v>2</v>
      </c>
      <c r="B5" s="10" t="s">
        <v>3</v>
      </c>
      <c r="C5" s="11" t="s">
        <v>4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25</v>
      </c>
      <c r="I5" s="16" t="s">
        <v>26</v>
      </c>
      <c r="J5" s="16" t="s">
        <v>25</v>
      </c>
      <c r="K5" s="18" t="s">
        <v>28</v>
      </c>
      <c r="L5" s="40"/>
      <c r="M5" s="40"/>
    </row>
    <row r="6" spans="1:13" x14ac:dyDescent="0.25">
      <c r="A6" s="3" t="s">
        <v>39</v>
      </c>
      <c r="B6" s="6"/>
      <c r="C6" s="2" t="s">
        <v>1</v>
      </c>
      <c r="D6" s="8">
        <f>+D7+D22</f>
        <v>23537443205</v>
      </c>
      <c r="E6" s="8">
        <f>+E7+E22</f>
        <v>7584338951</v>
      </c>
      <c r="F6" s="8">
        <f>+F7+F22</f>
        <v>31121782156</v>
      </c>
      <c r="G6" s="8">
        <f>+G7+G22</f>
        <v>26788768824</v>
      </c>
      <c r="H6" s="37"/>
      <c r="I6" s="38"/>
      <c r="J6" s="25">
        <f>+F6-G6</f>
        <v>4333013332</v>
      </c>
      <c r="K6" s="39">
        <f>+G6/F6*100</f>
        <v>86.077232626716295</v>
      </c>
      <c r="L6" s="40"/>
      <c r="M6" s="40"/>
    </row>
    <row r="7" spans="1:13" x14ac:dyDescent="0.25">
      <c r="A7" s="3" t="s">
        <v>40</v>
      </c>
      <c r="B7" s="6"/>
      <c r="C7" s="2"/>
      <c r="D7" s="8">
        <f>+D8+D12</f>
        <v>19011592341</v>
      </c>
      <c r="E7" s="8">
        <f>+E8+E12</f>
        <v>-199136454</v>
      </c>
      <c r="F7" s="8">
        <f>+F8+F12</f>
        <v>18812455887</v>
      </c>
      <c r="G7" s="8">
        <f>+G8+G12</f>
        <v>14223377248</v>
      </c>
      <c r="H7" s="37"/>
      <c r="I7" s="38"/>
      <c r="J7" s="25">
        <f>+F7-G7</f>
        <v>4589078639</v>
      </c>
      <c r="K7" s="39">
        <f>+G7/F7*100</f>
        <v>75.606169303120069</v>
      </c>
      <c r="L7" s="40"/>
      <c r="M7" s="40"/>
    </row>
    <row r="8" spans="1:13" x14ac:dyDescent="0.25">
      <c r="A8" s="3" t="s">
        <v>41</v>
      </c>
      <c r="B8" s="6"/>
      <c r="C8" s="2"/>
      <c r="D8" s="8">
        <f>+D9</f>
        <v>8557612194</v>
      </c>
      <c r="E8" s="23">
        <f>+E9</f>
        <v>0</v>
      </c>
      <c r="F8" s="23">
        <f>+F9</f>
        <v>8557612194</v>
      </c>
      <c r="G8" s="23">
        <f>+G9</f>
        <v>7662371990</v>
      </c>
      <c r="H8" s="37"/>
      <c r="I8" s="38"/>
      <c r="J8" s="25">
        <f>+J9</f>
        <v>895240204</v>
      </c>
      <c r="K8" s="21">
        <f>+G8/F8*100</f>
        <v>89.538668220702036</v>
      </c>
      <c r="L8" s="40"/>
      <c r="M8" s="40"/>
    </row>
    <row r="9" spans="1:13" x14ac:dyDescent="0.25">
      <c r="A9" s="3" t="s">
        <v>5</v>
      </c>
      <c r="B9" s="8">
        <f>+B10+B11</f>
        <v>3990720028</v>
      </c>
      <c r="C9" s="8">
        <f>+C10+C11</f>
        <v>5773324426</v>
      </c>
      <c r="D9" s="8">
        <f>+D10+D11</f>
        <v>8557612194</v>
      </c>
      <c r="E9" s="8">
        <f>+E10+E11</f>
        <v>0</v>
      </c>
      <c r="F9" s="8">
        <f>+D9+E9</f>
        <v>8557612194</v>
      </c>
      <c r="G9" s="8">
        <f>+G10+G11</f>
        <v>7662371990</v>
      </c>
      <c r="H9" s="23">
        <f>+F9-G9</f>
        <v>895240204</v>
      </c>
      <c r="I9" s="24">
        <f>+G9/F9*100</f>
        <v>89.538668220702036</v>
      </c>
      <c r="J9" s="25">
        <f>+F9-G9</f>
        <v>895240204</v>
      </c>
      <c r="K9" s="21">
        <f>+G9/F9*100</f>
        <v>89.538668220702036</v>
      </c>
      <c r="L9" s="40"/>
      <c r="M9" s="40"/>
    </row>
    <row r="10" spans="1:13" x14ac:dyDescent="0.25">
      <c r="A10" s="1" t="s">
        <v>6</v>
      </c>
      <c r="B10" s="2">
        <v>2554571331</v>
      </c>
      <c r="C10" s="2">
        <v>3982615749</v>
      </c>
      <c r="D10" s="2">
        <v>5965625000</v>
      </c>
      <c r="E10" s="2">
        <v>0</v>
      </c>
      <c r="F10" s="2">
        <f t="shared" ref="F10:F31" si="0">+D10+E10</f>
        <v>5965625000</v>
      </c>
      <c r="G10" s="14">
        <v>5033905469</v>
      </c>
      <c r="H10" s="26">
        <f t="shared" ref="H10:H32" si="1">+F10-G10</f>
        <v>931719531</v>
      </c>
      <c r="I10" s="27">
        <f t="shared" ref="I10:I32" si="2">+G10/F10*100</f>
        <v>84.381862235725507</v>
      </c>
      <c r="J10" s="25">
        <f t="shared" ref="J10:J32" si="3">+F10-G10</f>
        <v>931719531</v>
      </c>
      <c r="K10" s="21">
        <f t="shared" ref="K10:K30" si="4">+G10/F10*100</f>
        <v>84.381862235725507</v>
      </c>
      <c r="L10" s="40"/>
      <c r="M10" s="40"/>
    </row>
    <row r="11" spans="1:13" x14ac:dyDescent="0.25">
      <c r="A11" s="1" t="s">
        <v>38</v>
      </c>
      <c r="B11" s="2">
        <v>1436148697</v>
      </c>
      <c r="C11" s="2">
        <v>1790708677</v>
      </c>
      <c r="D11" s="2">
        <v>2591987194</v>
      </c>
      <c r="E11" s="2">
        <v>0</v>
      </c>
      <c r="F11" s="2">
        <f t="shared" si="0"/>
        <v>2591987194</v>
      </c>
      <c r="G11" s="14">
        <v>2628466521</v>
      </c>
      <c r="H11" s="26">
        <f t="shared" si="1"/>
        <v>-36479327</v>
      </c>
      <c r="I11" s="27">
        <f t="shared" si="2"/>
        <v>101.40738839622523</v>
      </c>
      <c r="J11" s="25">
        <f t="shared" si="3"/>
        <v>-36479327</v>
      </c>
      <c r="K11" s="21">
        <f t="shared" si="4"/>
        <v>101.40738839622523</v>
      </c>
      <c r="L11" s="40"/>
      <c r="M11" s="40"/>
    </row>
    <row r="12" spans="1:13" x14ac:dyDescent="0.25">
      <c r="A12" s="3" t="s">
        <v>42</v>
      </c>
      <c r="B12" s="8"/>
      <c r="C12" s="8"/>
      <c r="D12" s="8">
        <f>+D13+D19+D20+D21</f>
        <v>10453980147</v>
      </c>
      <c r="E12" s="8">
        <f t="shared" ref="E12:J12" si="5">+E13+E19+E20+E21</f>
        <v>-199136454</v>
      </c>
      <c r="F12" s="8">
        <f t="shared" si="5"/>
        <v>10254843693</v>
      </c>
      <c r="G12" s="8">
        <f t="shared" si="5"/>
        <v>6561005258</v>
      </c>
      <c r="H12" s="8">
        <f t="shared" si="5"/>
        <v>3693838435</v>
      </c>
      <c r="I12" s="8" t="e">
        <f t="shared" si="5"/>
        <v>#DIV/0!</v>
      </c>
      <c r="J12" s="8">
        <f t="shared" si="5"/>
        <v>3693838435</v>
      </c>
      <c r="K12" s="8">
        <f>+G12/D12*100</f>
        <v>62.760835258356842</v>
      </c>
      <c r="L12" s="40"/>
      <c r="M12" s="40"/>
    </row>
    <row r="13" spans="1:13" x14ac:dyDescent="0.25">
      <c r="A13" s="3" t="s">
        <v>7</v>
      </c>
      <c r="B13" s="8">
        <f t="shared" ref="B13:D13" si="6">SUM(B14:B18)</f>
        <v>4083130951</v>
      </c>
      <c r="C13" s="8">
        <f t="shared" si="6"/>
        <v>2572031685</v>
      </c>
      <c r="D13" s="8">
        <f t="shared" si="6"/>
        <v>3923275206</v>
      </c>
      <c r="E13" s="8">
        <f t="shared" ref="E13" si="7">SUM(E14:E18)</f>
        <v>-199136454</v>
      </c>
      <c r="F13" s="8">
        <f t="shared" si="0"/>
        <v>3724138752</v>
      </c>
      <c r="G13" s="15">
        <f>SUM(G14:G18)-1</f>
        <v>2098176476</v>
      </c>
      <c r="H13" s="23">
        <f t="shared" si="1"/>
        <v>1625962276</v>
      </c>
      <c r="I13" s="24">
        <f t="shared" si="2"/>
        <v>56.339911472772108</v>
      </c>
      <c r="J13" s="25">
        <f t="shared" si="3"/>
        <v>1625962276</v>
      </c>
      <c r="K13" s="21">
        <f t="shared" si="4"/>
        <v>56.339911472772108</v>
      </c>
      <c r="L13" s="40"/>
      <c r="M13" s="40"/>
    </row>
    <row r="14" spans="1:13" x14ac:dyDescent="0.25">
      <c r="A14" s="1" t="s">
        <v>8</v>
      </c>
      <c r="B14" s="2">
        <v>1482000000</v>
      </c>
      <c r="C14" s="2">
        <f>540317343+300000000</f>
        <v>840317343</v>
      </c>
      <c r="D14" s="2">
        <v>1237800348</v>
      </c>
      <c r="E14" s="2">
        <v>-199136454</v>
      </c>
      <c r="F14" s="2">
        <f t="shared" si="0"/>
        <v>1038663894</v>
      </c>
      <c r="G14" s="14">
        <v>551417454</v>
      </c>
      <c r="H14" s="26">
        <f t="shared" si="1"/>
        <v>487246440</v>
      </c>
      <c r="I14" s="27">
        <f t="shared" si="2"/>
        <v>53.089113541478319</v>
      </c>
      <c r="J14" s="25">
        <f t="shared" si="3"/>
        <v>487246440</v>
      </c>
      <c r="K14" s="21">
        <f t="shared" si="4"/>
        <v>53.089113541478319</v>
      </c>
      <c r="L14" s="40"/>
      <c r="M14" s="40"/>
    </row>
    <row r="15" spans="1:13" ht="29.25" x14ac:dyDescent="0.25">
      <c r="A15" s="1" t="s">
        <v>9</v>
      </c>
      <c r="B15" s="2">
        <v>1607000000</v>
      </c>
      <c r="C15" s="2">
        <f>934639741+300000000</f>
        <v>1234639741</v>
      </c>
      <c r="D15" s="2">
        <v>989495721</v>
      </c>
      <c r="E15" s="2">
        <v>0</v>
      </c>
      <c r="F15" s="2">
        <f t="shared" si="0"/>
        <v>989495721</v>
      </c>
      <c r="G15" s="14">
        <v>608057344</v>
      </c>
      <c r="H15" s="26">
        <f t="shared" si="1"/>
        <v>381438377</v>
      </c>
      <c r="I15" s="27">
        <f t="shared" si="2"/>
        <v>61.451235320703326</v>
      </c>
      <c r="J15" s="25">
        <f t="shared" si="3"/>
        <v>381438377</v>
      </c>
      <c r="K15" s="21">
        <f t="shared" si="4"/>
        <v>61.451235320703326</v>
      </c>
      <c r="L15" s="40"/>
      <c r="M15" s="40"/>
    </row>
    <row r="16" spans="1:13" x14ac:dyDescent="0.25">
      <c r="A16" s="1" t="s">
        <v>10</v>
      </c>
      <c r="B16" s="2">
        <v>600000000</v>
      </c>
      <c r="C16" s="2">
        <v>153157235</v>
      </c>
      <c r="D16" s="2">
        <v>338558803</v>
      </c>
      <c r="E16" s="2">
        <v>0</v>
      </c>
      <c r="F16" s="2">
        <f>+D16+E16</f>
        <v>338558803</v>
      </c>
      <c r="G16" s="14">
        <v>125366206</v>
      </c>
      <c r="H16" s="26">
        <f t="shared" si="1"/>
        <v>213192597</v>
      </c>
      <c r="I16" s="27">
        <f t="shared" si="2"/>
        <v>37.029374185257858</v>
      </c>
      <c r="J16" s="25">
        <f t="shared" si="3"/>
        <v>213192597</v>
      </c>
      <c r="K16" s="21">
        <f t="shared" si="4"/>
        <v>37.029374185257858</v>
      </c>
      <c r="L16" s="40"/>
      <c r="M16" s="40"/>
    </row>
    <row r="17" spans="1:13" x14ac:dyDescent="0.25">
      <c r="A17" s="1" t="s">
        <v>11</v>
      </c>
      <c r="B17" s="2">
        <v>42000000</v>
      </c>
      <c r="C17" s="2">
        <f>7081824+62162613</f>
        <v>69244437</v>
      </c>
      <c r="D17" s="2">
        <v>507495478</v>
      </c>
      <c r="E17" s="2">
        <v>0</v>
      </c>
      <c r="F17" s="2">
        <f t="shared" si="0"/>
        <v>507495478</v>
      </c>
      <c r="G17" s="14">
        <v>117464315</v>
      </c>
      <c r="H17" s="26">
        <f t="shared" si="1"/>
        <v>390031163</v>
      </c>
      <c r="I17" s="27">
        <f t="shared" si="2"/>
        <v>23.145884070320722</v>
      </c>
      <c r="J17" s="25">
        <f t="shared" si="3"/>
        <v>390031163</v>
      </c>
      <c r="K17" s="21">
        <f t="shared" si="4"/>
        <v>23.145884070320722</v>
      </c>
      <c r="L17" s="40"/>
      <c r="M17" s="40"/>
    </row>
    <row r="18" spans="1:13" x14ac:dyDescent="0.25">
      <c r="A18" s="1" t="s">
        <v>12</v>
      </c>
      <c r="B18" s="2">
        <v>352130951</v>
      </c>
      <c r="C18" s="2">
        <v>274672929</v>
      </c>
      <c r="D18" s="2">
        <v>849924856</v>
      </c>
      <c r="E18" s="2">
        <v>0</v>
      </c>
      <c r="F18" s="2">
        <f t="shared" si="0"/>
        <v>849924856</v>
      </c>
      <c r="G18" s="14">
        <v>695871158</v>
      </c>
      <c r="H18" s="26">
        <f t="shared" si="1"/>
        <v>154053698</v>
      </c>
      <c r="I18" s="27">
        <f t="shared" si="2"/>
        <v>81.874433144004911</v>
      </c>
      <c r="J18" s="25">
        <f t="shared" si="3"/>
        <v>154053698</v>
      </c>
      <c r="K18" s="21">
        <f t="shared" si="4"/>
        <v>81.874433144004911</v>
      </c>
      <c r="L18" s="40"/>
      <c r="M18" s="40"/>
    </row>
    <row r="19" spans="1:13" ht="30" x14ac:dyDescent="0.25">
      <c r="A19" s="3" t="s">
        <v>13</v>
      </c>
      <c r="B19" s="8">
        <v>3559746688</v>
      </c>
      <c r="C19" s="8">
        <f>2340876848+405356184</f>
        <v>2746233032</v>
      </c>
      <c r="D19" s="8">
        <v>6468644284</v>
      </c>
      <c r="E19" s="8">
        <v>0</v>
      </c>
      <c r="F19" s="8">
        <f t="shared" si="0"/>
        <v>6468644284</v>
      </c>
      <c r="G19" s="15">
        <v>4402682680</v>
      </c>
      <c r="H19" s="23">
        <f t="shared" si="1"/>
        <v>2065961604</v>
      </c>
      <c r="I19" s="24">
        <f t="shared" si="2"/>
        <v>68.061907359628748</v>
      </c>
      <c r="J19" s="25">
        <f t="shared" si="3"/>
        <v>2065961604</v>
      </c>
      <c r="K19" s="21">
        <f t="shared" si="4"/>
        <v>68.061907359628748</v>
      </c>
      <c r="L19" s="40"/>
      <c r="M19" s="40"/>
    </row>
    <row r="20" spans="1:13" x14ac:dyDescent="0.25">
      <c r="A20" s="3" t="s">
        <v>14</v>
      </c>
      <c r="B20" s="8">
        <v>56238000</v>
      </c>
      <c r="C20" s="8">
        <f>28453518*1.004</f>
        <v>28567332.072000001</v>
      </c>
      <c r="D20" s="8">
        <v>62060657</v>
      </c>
      <c r="E20" s="8">
        <v>0</v>
      </c>
      <c r="F20" s="8">
        <f t="shared" si="0"/>
        <v>62060657</v>
      </c>
      <c r="G20" s="15">
        <v>48435881</v>
      </c>
      <c r="H20" s="23">
        <f t="shared" si="1"/>
        <v>13624776</v>
      </c>
      <c r="I20" s="24">
        <f t="shared" si="2"/>
        <v>78.046033254208055</v>
      </c>
      <c r="J20" s="25">
        <f t="shared" si="3"/>
        <v>13624776</v>
      </c>
      <c r="K20" s="21">
        <f t="shared" si="4"/>
        <v>78.046033254208055</v>
      </c>
      <c r="L20" s="40"/>
      <c r="M20" s="40"/>
    </row>
    <row r="21" spans="1:13" x14ac:dyDescent="0.25">
      <c r="A21" s="3" t="s">
        <v>15</v>
      </c>
      <c r="B21" s="2" t="e">
        <f>+#REF!+#REF!</f>
        <v>#REF!</v>
      </c>
      <c r="C21" s="2" t="e">
        <f>+#REF!+#REF!</f>
        <v>#REF!</v>
      </c>
      <c r="D21" s="2">
        <v>0</v>
      </c>
      <c r="E21" s="8">
        <v>0</v>
      </c>
      <c r="F21" s="8">
        <f>+D21+E21</f>
        <v>0</v>
      </c>
      <c r="G21" s="8">
        <v>11710221</v>
      </c>
      <c r="H21" s="26">
        <f t="shared" si="1"/>
        <v>-11710221</v>
      </c>
      <c r="I21" s="27" t="e">
        <f t="shared" si="2"/>
        <v>#DIV/0!</v>
      </c>
      <c r="J21" s="25">
        <f t="shared" si="3"/>
        <v>-11710221</v>
      </c>
      <c r="K21" s="21">
        <v>-100</v>
      </c>
      <c r="L21" s="40"/>
      <c r="M21" s="40"/>
    </row>
    <row r="22" spans="1:13" x14ac:dyDescent="0.25">
      <c r="A22" s="3" t="s">
        <v>16</v>
      </c>
      <c r="B22" s="8">
        <f>+B23+B25</f>
        <v>3621351324</v>
      </c>
      <c r="C22" s="8">
        <f>+C23+C25</f>
        <v>3226173481</v>
      </c>
      <c r="D22" s="8">
        <f>+D23+D25+D24</f>
        <v>4525850864</v>
      </c>
      <c r="E22" s="8">
        <f>+E23+E25+E24</f>
        <v>7783475405</v>
      </c>
      <c r="F22" s="8">
        <f t="shared" si="0"/>
        <v>12309326269</v>
      </c>
      <c r="G22" s="8">
        <f>+G23+G25+G24</f>
        <v>12565391576</v>
      </c>
      <c r="H22" s="23">
        <f t="shared" si="1"/>
        <v>-256065307</v>
      </c>
      <c r="I22" s="24">
        <f t="shared" si="2"/>
        <v>102.08025444613389</v>
      </c>
      <c r="J22" s="25">
        <f t="shared" si="3"/>
        <v>-256065307</v>
      </c>
      <c r="K22" s="21">
        <f t="shared" si="4"/>
        <v>102.08025444613389</v>
      </c>
      <c r="L22" s="40"/>
      <c r="M22" s="40"/>
    </row>
    <row r="23" spans="1:13" x14ac:dyDescent="0.25">
      <c r="A23" s="1" t="s">
        <v>17</v>
      </c>
      <c r="B23" s="2">
        <v>186018000</v>
      </c>
      <c r="C23" s="2">
        <v>483000000</v>
      </c>
      <c r="D23" s="2">
        <v>566354371</v>
      </c>
      <c r="E23" s="2">
        <v>0</v>
      </c>
      <c r="F23" s="2">
        <f t="shared" si="0"/>
        <v>566354371</v>
      </c>
      <c r="G23" s="14">
        <v>748042708</v>
      </c>
      <c r="H23" s="26">
        <f t="shared" si="1"/>
        <v>-181688337</v>
      </c>
      <c r="I23" s="27">
        <f t="shared" si="2"/>
        <v>132.08032749516823</v>
      </c>
      <c r="J23" s="25">
        <f t="shared" si="3"/>
        <v>-181688337</v>
      </c>
      <c r="K23" s="21">
        <f t="shared" si="4"/>
        <v>132.08032749516823</v>
      </c>
      <c r="L23" s="40"/>
      <c r="M23" s="40"/>
    </row>
    <row r="24" spans="1:13" x14ac:dyDescent="0.25">
      <c r="A24" s="1" t="s">
        <v>27</v>
      </c>
      <c r="B24" s="2"/>
      <c r="C24" s="2"/>
      <c r="D24" s="2"/>
      <c r="E24" s="2">
        <v>7783475405</v>
      </c>
      <c r="F24" s="2">
        <f t="shared" ref="F24" si="8">+E24</f>
        <v>7783475405</v>
      </c>
      <c r="G24" s="14">
        <v>7783475405</v>
      </c>
      <c r="H24" s="26"/>
      <c r="I24" s="27"/>
      <c r="J24" s="25">
        <f t="shared" si="3"/>
        <v>0</v>
      </c>
      <c r="K24" s="21">
        <f t="shared" si="4"/>
        <v>100</v>
      </c>
      <c r="L24" s="40"/>
      <c r="M24" s="40"/>
    </row>
    <row r="25" spans="1:13" x14ac:dyDescent="0.25">
      <c r="A25" s="3" t="s">
        <v>18</v>
      </c>
      <c r="B25" s="2">
        <f>+B26+B27+B28+B29+B30</f>
        <v>3435333324</v>
      </c>
      <c r="C25" s="2">
        <f>+C26+C27+C28+C29+C30</f>
        <v>2743173481</v>
      </c>
      <c r="D25" s="8">
        <f>SUM(D26:D30)</f>
        <v>3959496493</v>
      </c>
      <c r="E25" s="8">
        <f>SUM(E26:E30)</f>
        <v>0</v>
      </c>
      <c r="F25" s="8">
        <f t="shared" si="0"/>
        <v>3959496493</v>
      </c>
      <c r="G25" s="8">
        <f>SUM(G26:G30)</f>
        <v>4033873463</v>
      </c>
      <c r="H25" s="26">
        <f t="shared" si="1"/>
        <v>-74376970</v>
      </c>
      <c r="I25" s="27">
        <f t="shared" si="2"/>
        <v>101.87844515411217</v>
      </c>
      <c r="J25" s="25">
        <f t="shared" si="3"/>
        <v>-74376970</v>
      </c>
      <c r="K25" s="21">
        <f t="shared" si="4"/>
        <v>101.87844515411217</v>
      </c>
      <c r="L25" s="40"/>
      <c r="M25" s="40"/>
    </row>
    <row r="26" spans="1:13" x14ac:dyDescent="0.25">
      <c r="A26" s="1" t="s">
        <v>19</v>
      </c>
      <c r="B26" s="2">
        <v>594000000</v>
      </c>
      <c r="C26" s="2">
        <f>438940542+50000000</f>
        <v>488940542</v>
      </c>
      <c r="D26" s="2">
        <v>733338595</v>
      </c>
      <c r="E26" s="2">
        <v>0</v>
      </c>
      <c r="F26" s="2">
        <f t="shared" si="0"/>
        <v>733338595</v>
      </c>
      <c r="G26" s="14">
        <v>787671515</v>
      </c>
      <c r="H26" s="26">
        <f t="shared" si="1"/>
        <v>-54332920</v>
      </c>
      <c r="I26" s="27">
        <f t="shared" si="2"/>
        <v>107.4089813860131</v>
      </c>
      <c r="J26" s="25">
        <f t="shared" si="3"/>
        <v>-54332920</v>
      </c>
      <c r="K26" s="21">
        <f t="shared" si="4"/>
        <v>107.4089813860131</v>
      </c>
      <c r="L26" s="40"/>
      <c r="M26" s="40"/>
    </row>
    <row r="27" spans="1:13" ht="29.25" x14ac:dyDescent="0.25">
      <c r="A27" s="1" t="s">
        <v>9</v>
      </c>
      <c r="B27" s="2">
        <v>1015350000</v>
      </c>
      <c r="C27" s="2">
        <f>200328232+500000000</f>
        <v>700328232</v>
      </c>
      <c r="D27" s="2">
        <v>456880762</v>
      </c>
      <c r="E27" s="2">
        <v>0</v>
      </c>
      <c r="F27" s="2">
        <f t="shared" si="0"/>
        <v>456880762</v>
      </c>
      <c r="G27" s="14">
        <v>101717903</v>
      </c>
      <c r="H27" s="26">
        <f t="shared" si="1"/>
        <v>355162859</v>
      </c>
      <c r="I27" s="27">
        <f t="shared" si="2"/>
        <v>22.26355571522182</v>
      </c>
      <c r="J27" s="25">
        <f t="shared" si="3"/>
        <v>355162859</v>
      </c>
      <c r="K27" s="21">
        <f t="shared" si="4"/>
        <v>22.26355571522182</v>
      </c>
      <c r="L27" s="40"/>
      <c r="M27" s="40"/>
    </row>
    <row r="28" spans="1:13" ht="29.25" x14ac:dyDescent="0.25">
      <c r="A28" s="1" t="s">
        <v>13</v>
      </c>
      <c r="B28" s="2">
        <v>1186582000</v>
      </c>
      <c r="C28" s="2">
        <v>751381744</v>
      </c>
      <c r="D28" s="2">
        <v>1596708713</v>
      </c>
      <c r="E28" s="2">
        <v>0</v>
      </c>
      <c r="F28" s="2">
        <f t="shared" si="0"/>
        <v>1596708713</v>
      </c>
      <c r="G28" s="14">
        <v>1433424283</v>
      </c>
      <c r="H28" s="26">
        <f t="shared" si="1"/>
        <v>163284430</v>
      </c>
      <c r="I28" s="27">
        <f t="shared" si="2"/>
        <v>89.773687043192069</v>
      </c>
      <c r="J28" s="25">
        <f t="shared" si="3"/>
        <v>163284430</v>
      </c>
      <c r="K28" s="21">
        <f t="shared" si="4"/>
        <v>89.773687043192069</v>
      </c>
      <c r="L28" s="40"/>
      <c r="M28" s="40"/>
    </row>
    <row r="29" spans="1:13" x14ac:dyDescent="0.25">
      <c r="A29" s="1" t="s">
        <v>10</v>
      </c>
      <c r="B29" s="2">
        <v>200000000</v>
      </c>
      <c r="C29" s="2">
        <v>121750963</v>
      </c>
      <c r="D29" s="2">
        <v>411117218</v>
      </c>
      <c r="E29" s="2">
        <v>0</v>
      </c>
      <c r="F29" s="2">
        <f t="shared" si="0"/>
        <v>411117218</v>
      </c>
      <c r="G29" s="14">
        <v>1003205365</v>
      </c>
      <c r="H29" s="26">
        <f t="shared" si="1"/>
        <v>-592088147</v>
      </c>
      <c r="I29" s="27">
        <f t="shared" si="2"/>
        <v>244.01930181381994</v>
      </c>
      <c r="J29" s="25">
        <f t="shared" si="3"/>
        <v>-592088147</v>
      </c>
      <c r="K29" s="21">
        <f t="shared" si="4"/>
        <v>244.01930181381994</v>
      </c>
      <c r="L29" s="40"/>
      <c r="M29" s="40"/>
    </row>
    <row r="30" spans="1:13" x14ac:dyDescent="0.25">
      <c r="A30" s="1" t="s">
        <v>5</v>
      </c>
      <c r="B30" s="2">
        <v>439401324</v>
      </c>
      <c r="C30" s="2">
        <v>680772000</v>
      </c>
      <c r="D30" s="2">
        <v>761451205</v>
      </c>
      <c r="E30" s="2">
        <v>0</v>
      </c>
      <c r="F30" s="2">
        <f t="shared" si="0"/>
        <v>761451205</v>
      </c>
      <c r="G30" s="14">
        <v>707854397</v>
      </c>
      <c r="H30" s="26">
        <f t="shared" si="1"/>
        <v>53596808</v>
      </c>
      <c r="I30" s="27">
        <f t="shared" si="2"/>
        <v>92.961228815705923</v>
      </c>
      <c r="J30" s="25">
        <f t="shared" si="3"/>
        <v>53596808</v>
      </c>
      <c r="K30" s="21">
        <f t="shared" si="4"/>
        <v>92.961228815705923</v>
      </c>
      <c r="L30" s="40"/>
      <c r="M30" s="40"/>
    </row>
    <row r="31" spans="1:13" x14ac:dyDescent="0.25">
      <c r="A31" s="3" t="s">
        <v>20</v>
      </c>
      <c r="B31" s="2">
        <f>+[1]Hoja2!$C$40</f>
        <v>1637500000</v>
      </c>
      <c r="C31" s="2">
        <f>+[1]Hoja2!$C$40</f>
        <v>1637500000</v>
      </c>
      <c r="D31" s="8">
        <v>5125805000</v>
      </c>
      <c r="E31" s="8">
        <v>0</v>
      </c>
      <c r="F31" s="8">
        <f t="shared" si="0"/>
        <v>5125805000</v>
      </c>
      <c r="G31" s="15">
        <v>1039766038</v>
      </c>
      <c r="H31" s="23">
        <f t="shared" si="1"/>
        <v>4086038962</v>
      </c>
      <c r="I31" s="24">
        <f t="shared" si="2"/>
        <v>20.284931596110269</v>
      </c>
      <c r="J31" s="25">
        <f t="shared" si="3"/>
        <v>4086038962</v>
      </c>
      <c r="K31" s="21">
        <f>+G31/F31*100</f>
        <v>20.284931596110269</v>
      </c>
      <c r="L31" s="40"/>
      <c r="M31" s="40"/>
    </row>
    <row r="32" spans="1:13" ht="15.75" thickBot="1" x14ac:dyDescent="0.3">
      <c r="A32" s="4" t="s">
        <v>43</v>
      </c>
      <c r="B32" s="5" t="e">
        <f>+#REF!+B31</f>
        <v>#REF!</v>
      </c>
      <c r="C32" s="5" t="e">
        <f>+#REF!+C31</f>
        <v>#REF!</v>
      </c>
      <c r="D32" s="9">
        <f>+D6+D31</f>
        <v>28663248205</v>
      </c>
      <c r="E32" s="9">
        <f>+E6+E31</f>
        <v>7584338951</v>
      </c>
      <c r="F32" s="9">
        <f>+F6+F31</f>
        <v>36247587156</v>
      </c>
      <c r="G32" s="9">
        <f>+G6+G31</f>
        <v>27828534862</v>
      </c>
      <c r="H32" s="28">
        <f t="shared" si="1"/>
        <v>8419052294</v>
      </c>
      <c r="I32" s="29">
        <f t="shared" si="2"/>
        <v>76.773482169263758</v>
      </c>
      <c r="J32" s="25">
        <f t="shared" si="3"/>
        <v>8419052294</v>
      </c>
      <c r="K32" s="21">
        <f>+G32/F32*100</f>
        <v>76.773482169263758</v>
      </c>
      <c r="L32" s="40"/>
      <c r="M32" s="40"/>
    </row>
    <row r="33" spans="1:13" hidden="1" x14ac:dyDescent="0.25">
      <c r="A33" s="30"/>
      <c r="B33" s="30"/>
      <c r="C33" s="30"/>
      <c r="D33" s="30"/>
      <c r="E33" s="30"/>
      <c r="F33" s="31">
        <f>+F32-F24-F21-1900000000</f>
        <v>26564111751</v>
      </c>
      <c r="G33" s="31">
        <f>+G32-G24-G21-1155869513</f>
        <v>18877479723</v>
      </c>
      <c r="H33" s="30"/>
      <c r="I33" s="30"/>
      <c r="J33" s="30"/>
      <c r="K33" s="32"/>
      <c r="L33" s="40"/>
      <c r="M33" s="40"/>
    </row>
    <row r="34" spans="1:13" hidden="1" x14ac:dyDescent="0.25">
      <c r="A34" s="19" t="s">
        <v>35</v>
      </c>
      <c r="B34" s="22"/>
      <c r="C34" s="22"/>
      <c r="D34" s="33" t="s">
        <v>36</v>
      </c>
      <c r="E34" s="33" t="s">
        <v>37</v>
      </c>
      <c r="F34" s="34" t="s">
        <v>34</v>
      </c>
      <c r="G34" s="31">
        <f>+G33/F33*100</f>
        <v>71.063846967476195</v>
      </c>
      <c r="H34" s="30"/>
      <c r="I34" s="30"/>
      <c r="J34" s="31">
        <f>+G17-1155869513</f>
        <v>-1038405198</v>
      </c>
      <c r="K34" s="32"/>
      <c r="L34" s="40"/>
      <c r="M34" s="40"/>
    </row>
    <row r="35" spans="1:13" hidden="1" x14ac:dyDescent="0.25">
      <c r="A35" s="22" t="s">
        <v>29</v>
      </c>
      <c r="B35" s="22"/>
      <c r="C35" s="22"/>
      <c r="D35" s="26">
        <f>+F9+F30</f>
        <v>9319063399</v>
      </c>
      <c r="E35" s="26">
        <f>+G9+G30</f>
        <v>8370226387</v>
      </c>
      <c r="F35" s="35">
        <f>+E35/D35*100</f>
        <v>89.818322170639846</v>
      </c>
      <c r="G35" s="31">
        <v>8.3333333333333339</v>
      </c>
      <c r="H35" s="30"/>
      <c r="I35" s="30"/>
      <c r="J35" s="30">
        <f>+J34/F17*100</f>
        <v>-204.61368485336533</v>
      </c>
      <c r="K35" s="32"/>
      <c r="L35" s="40"/>
      <c r="M35" s="40"/>
    </row>
    <row r="36" spans="1:13" hidden="1" x14ac:dyDescent="0.25">
      <c r="A36" s="22" t="s">
        <v>30</v>
      </c>
      <c r="B36" s="22"/>
      <c r="C36" s="22"/>
      <c r="D36" s="26">
        <f>+F14+F26</f>
        <v>1772002489</v>
      </c>
      <c r="E36" s="26">
        <f>+G14+G26</f>
        <v>1339088969</v>
      </c>
      <c r="F36" s="35">
        <f t="shared" ref="F36:F39" si="9">+E36/D36*100</f>
        <v>75.569248763058596</v>
      </c>
      <c r="G36" s="31">
        <f>+G35*9</f>
        <v>75</v>
      </c>
      <c r="H36" s="30"/>
      <c r="I36" s="30"/>
      <c r="J36" s="30"/>
      <c r="K36" s="32"/>
      <c r="L36" s="40"/>
      <c r="M36" s="40"/>
    </row>
    <row r="37" spans="1:13" hidden="1" x14ac:dyDescent="0.25">
      <c r="A37" s="22" t="s">
        <v>31</v>
      </c>
      <c r="B37" s="22"/>
      <c r="C37" s="22"/>
      <c r="D37" s="26">
        <f>+F15+F27</f>
        <v>1446376483</v>
      </c>
      <c r="E37" s="26">
        <f>+G15+G27</f>
        <v>709775247</v>
      </c>
      <c r="F37" s="35">
        <f t="shared" si="9"/>
        <v>49.072648466173938</v>
      </c>
      <c r="G37" s="31" t="s">
        <v>1</v>
      </c>
      <c r="H37" s="30"/>
      <c r="I37" s="30"/>
      <c r="J37" s="30"/>
      <c r="K37" s="32"/>
      <c r="L37" s="40"/>
      <c r="M37" s="40"/>
    </row>
    <row r="38" spans="1:13" hidden="1" x14ac:dyDescent="0.25">
      <c r="A38" s="22" t="s">
        <v>32</v>
      </c>
      <c r="B38" s="22"/>
      <c r="C38" s="22"/>
      <c r="D38" s="26">
        <f>+F19+F28</f>
        <v>8065352997</v>
      </c>
      <c r="E38" s="26">
        <f>+G19+G28</f>
        <v>5836106963</v>
      </c>
      <c r="F38" s="35">
        <f t="shared" si="9"/>
        <v>72.360217403637591</v>
      </c>
      <c r="G38" s="31">
        <f>+F33-F14</f>
        <v>25525447857</v>
      </c>
      <c r="H38" s="30"/>
      <c r="I38" s="30"/>
      <c r="J38" s="30"/>
      <c r="K38" s="32"/>
      <c r="L38" s="40"/>
      <c r="M38" s="40"/>
    </row>
    <row r="39" spans="1:13" hidden="1" x14ac:dyDescent="0.25">
      <c r="A39" s="22" t="s">
        <v>33</v>
      </c>
      <c r="B39" s="22"/>
      <c r="C39" s="22"/>
      <c r="D39" s="26">
        <f>+F29+F16</f>
        <v>749676021</v>
      </c>
      <c r="E39" s="26">
        <f>+G16+G29</f>
        <v>1128571571</v>
      </c>
      <c r="F39" s="35">
        <f t="shared" si="9"/>
        <v>150.54123906678882</v>
      </c>
      <c r="G39" s="31">
        <f>+G38/12*9</f>
        <v>19144085892.75</v>
      </c>
      <c r="H39" s="30"/>
      <c r="I39" s="30"/>
      <c r="J39" s="30"/>
      <c r="K39" s="32"/>
      <c r="L39" s="40"/>
      <c r="M39" s="40"/>
    </row>
    <row r="40" spans="1:13" hidden="1" x14ac:dyDescent="0.25">
      <c r="A40" s="30"/>
      <c r="B40" s="30"/>
      <c r="C40" s="30"/>
      <c r="D40" s="30"/>
      <c r="E40" s="30"/>
      <c r="F40" s="36"/>
      <c r="G40" s="31">
        <f>+F14/3*2</f>
        <v>692442596</v>
      </c>
      <c r="H40" s="30"/>
      <c r="I40" s="30"/>
      <c r="J40" s="30"/>
      <c r="K40" s="32"/>
      <c r="L40" s="40"/>
      <c r="M40" s="40"/>
    </row>
    <row r="41" spans="1:13" hidden="1" x14ac:dyDescent="0.25">
      <c r="A41" s="30"/>
      <c r="B41" s="30"/>
      <c r="C41" s="30"/>
      <c r="D41" s="30"/>
      <c r="E41" s="30"/>
      <c r="F41" s="30"/>
      <c r="G41" s="31">
        <f>+G39+G40</f>
        <v>19836528488.75</v>
      </c>
      <c r="H41" s="30"/>
      <c r="I41" s="30"/>
      <c r="J41" s="30">
        <f>+G41/F33*100</f>
        <v>74.674164431653764</v>
      </c>
      <c r="K41" s="32"/>
      <c r="L41" s="40"/>
      <c r="M41" s="40"/>
    </row>
    <row r="42" spans="1:13" hidden="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2"/>
      <c r="L42" s="40"/>
      <c r="M42" s="40"/>
    </row>
    <row r="43" spans="1:13" hidden="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2">
        <f>75-81.34</f>
        <v>-6.3400000000000034</v>
      </c>
      <c r="L43" s="40"/>
      <c r="M43" s="40"/>
    </row>
    <row r="44" spans="1:13" hidden="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2"/>
      <c r="L44" s="40"/>
      <c r="M44" s="40"/>
    </row>
    <row r="45" spans="1:13" hidden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2"/>
      <c r="L45" s="40"/>
      <c r="M45" s="40"/>
    </row>
    <row r="46" spans="1:13" hidden="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2"/>
      <c r="L46" s="40"/>
      <c r="M46" s="40"/>
    </row>
    <row r="47" spans="1:13" hidden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2"/>
      <c r="L47" s="40"/>
      <c r="M47" s="40"/>
    </row>
    <row r="48" spans="1:13" hidden="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2"/>
      <c r="L48" s="40"/>
      <c r="M48" s="40"/>
    </row>
    <row r="49" spans="1:13" hidden="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2"/>
      <c r="L49" s="40"/>
      <c r="M49" s="40"/>
    </row>
    <row r="50" spans="1:13" hidden="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2"/>
      <c r="L50" s="40"/>
      <c r="M50" s="40"/>
    </row>
    <row r="51" spans="1:13" hidden="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2"/>
      <c r="L51" s="40"/>
      <c r="M51" s="40"/>
    </row>
    <row r="52" spans="1:13" hidden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2"/>
      <c r="L52" s="40"/>
      <c r="M52" s="40"/>
    </row>
    <row r="53" spans="1:13" hidden="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2"/>
      <c r="L53" s="40"/>
      <c r="M53" s="40"/>
    </row>
    <row r="54" spans="1:13" hidden="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2"/>
      <c r="L54" s="40"/>
      <c r="M54" s="40"/>
    </row>
    <row r="55" spans="1:13" hidden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2"/>
      <c r="L55" s="40"/>
      <c r="M55" s="40"/>
    </row>
    <row r="56" spans="1:13" hidden="1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2"/>
      <c r="L56" s="40"/>
      <c r="M56" s="40"/>
    </row>
    <row r="57" spans="1:13" hidden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2"/>
      <c r="L57" s="40"/>
      <c r="M57" s="40"/>
    </row>
    <row r="58" spans="1:13" hidden="1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2"/>
      <c r="L58" s="40"/>
      <c r="M58" s="40"/>
    </row>
    <row r="59" spans="1:13" hidden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2"/>
      <c r="L59" s="40"/>
      <c r="M59" s="40"/>
    </row>
    <row r="60" spans="1:13" hidden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2"/>
      <c r="L60" s="40"/>
      <c r="M60" s="40"/>
    </row>
    <row r="61" spans="1:13" hidden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2"/>
      <c r="L61" s="40"/>
      <c r="M61" s="40"/>
    </row>
    <row r="62" spans="1:13" hidden="1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2"/>
      <c r="L62" s="40"/>
      <c r="M62" s="40"/>
    </row>
    <row r="63" spans="1:13" hidden="1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2"/>
      <c r="L63" s="40"/>
      <c r="M63" s="40"/>
    </row>
    <row r="64" spans="1:13" hidden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2"/>
      <c r="L64" s="40"/>
      <c r="M64" s="40"/>
    </row>
    <row r="65" spans="1:13" hidden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2"/>
      <c r="L65" s="40"/>
      <c r="M65" s="40"/>
    </row>
    <row r="66" spans="1:13" hidden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2"/>
      <c r="L66" s="40"/>
      <c r="M66" s="40"/>
    </row>
    <row r="67" spans="1:13" hidden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2"/>
      <c r="L67" s="40"/>
      <c r="M67" s="40"/>
    </row>
    <row r="68" spans="1:13" hidden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2"/>
      <c r="L68" s="40"/>
      <c r="M68" s="40"/>
    </row>
    <row r="69" spans="1:13" hidden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2"/>
      <c r="L69" s="40"/>
      <c r="M69" s="40"/>
    </row>
    <row r="70" spans="1:13" hidden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2"/>
      <c r="L70" s="40"/>
      <c r="M70" s="40"/>
    </row>
    <row r="71" spans="1:13" hidden="1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2"/>
      <c r="L71" s="40"/>
      <c r="M71" s="40"/>
    </row>
    <row r="72" spans="1:13" hidden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2"/>
      <c r="L72" s="40"/>
      <c r="M72" s="40"/>
    </row>
    <row r="73" spans="1:13" hidden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2"/>
      <c r="L73" s="40"/>
      <c r="M73" s="40"/>
    </row>
    <row r="74" spans="1:13" hidden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2"/>
      <c r="L74" s="40"/>
      <c r="M74" s="40"/>
    </row>
    <row r="75" spans="1:13" hidden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2"/>
      <c r="L75" s="40"/>
      <c r="M75" s="40"/>
    </row>
    <row r="76" spans="1:13" hidden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2"/>
      <c r="L76" s="40"/>
      <c r="M76" s="40"/>
    </row>
    <row r="77" spans="1:13" hidden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2"/>
      <c r="L77" s="40"/>
      <c r="M77" s="40"/>
    </row>
    <row r="78" spans="1:13" hidden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2"/>
      <c r="L78" s="40"/>
      <c r="M78" s="40"/>
    </row>
    <row r="79" spans="1:13" hidden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2"/>
      <c r="L79" s="40"/>
      <c r="M79" s="40"/>
    </row>
    <row r="80" spans="1:13" hidden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2"/>
      <c r="L80" s="40"/>
      <c r="M80" s="40"/>
    </row>
    <row r="81" spans="1:13" hidden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2"/>
      <c r="L81" s="40"/>
      <c r="M81" s="40"/>
    </row>
    <row r="82" spans="1:13" hidden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2"/>
      <c r="L82" s="40"/>
      <c r="M82" s="40"/>
    </row>
    <row r="83" spans="1:13" hidden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2"/>
      <c r="L83" s="40"/>
      <c r="M83" s="40"/>
    </row>
    <row r="84" spans="1:13" hidden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2"/>
      <c r="L84" s="40"/>
      <c r="M84" s="40"/>
    </row>
    <row r="85" spans="1:13" hidden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2"/>
      <c r="L85" s="40"/>
      <c r="M85" s="40"/>
    </row>
    <row r="86" spans="1:13" hidden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2"/>
      <c r="L86" s="40"/>
      <c r="M86" s="40"/>
    </row>
    <row r="87" spans="1:13" hidden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2"/>
      <c r="L87" s="40"/>
      <c r="M87" s="40"/>
    </row>
    <row r="88" spans="1:13" hidden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2"/>
      <c r="L88" s="40"/>
      <c r="M88" s="40"/>
    </row>
    <row r="89" spans="1:13" hidden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2"/>
      <c r="L89" s="40"/>
      <c r="M89" s="40"/>
    </row>
    <row r="90" spans="1:13" hidden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2"/>
      <c r="L90" s="40"/>
      <c r="M90" s="40"/>
    </row>
    <row r="91" spans="1:13" hidden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2"/>
      <c r="L91" s="40"/>
      <c r="M91" s="40"/>
    </row>
    <row r="92" spans="1:13" hidden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2"/>
      <c r="L92" s="40"/>
      <c r="M92" s="40"/>
    </row>
    <row r="93" spans="1:13" hidden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2"/>
      <c r="L93" s="40"/>
      <c r="M93" s="40"/>
    </row>
    <row r="94" spans="1:13" hidden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2"/>
      <c r="L94" s="40"/>
      <c r="M94" s="40"/>
    </row>
    <row r="95" spans="1:13" hidden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2"/>
      <c r="L95" s="40"/>
      <c r="M95" s="40"/>
    </row>
    <row r="96" spans="1:13" hidden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2"/>
      <c r="L96" s="40"/>
      <c r="M96" s="40"/>
    </row>
    <row r="97" spans="1:13" hidden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2"/>
      <c r="L97" s="40"/>
      <c r="M97" s="40"/>
    </row>
    <row r="98" spans="1:13" hidden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2"/>
      <c r="L98" s="40"/>
      <c r="M98" s="40"/>
    </row>
    <row r="99" spans="1:13" hidden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2"/>
      <c r="L99" s="40"/>
      <c r="M99" s="40"/>
    </row>
    <row r="100" spans="1:13" hidden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2"/>
      <c r="L100" s="40"/>
      <c r="M100" s="40"/>
    </row>
    <row r="101" spans="1:13" hidden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2"/>
      <c r="L101" s="40"/>
      <c r="M101" s="40"/>
    </row>
    <row r="102" spans="1:13" hidden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2"/>
      <c r="L102" s="40"/>
      <c r="M102" s="40"/>
    </row>
    <row r="103" spans="1:13" hidden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2"/>
      <c r="L103" s="40"/>
      <c r="M103" s="40"/>
    </row>
    <row r="104" spans="1:13" hidden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2"/>
      <c r="L104" s="40"/>
      <c r="M104" s="40"/>
    </row>
    <row r="105" spans="1:13" hidden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2"/>
      <c r="L105" s="40"/>
      <c r="M105" s="40"/>
    </row>
    <row r="106" spans="1:13" hidden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2"/>
      <c r="L106" s="40"/>
      <c r="M106" s="40"/>
    </row>
    <row r="107" spans="1:13" hidden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2"/>
      <c r="L107" s="40"/>
      <c r="M107" s="40"/>
    </row>
    <row r="108" spans="1:13" hidden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2"/>
      <c r="L108" s="40"/>
      <c r="M108" s="40"/>
    </row>
    <row r="109" spans="1:13" hidden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2"/>
      <c r="L109" s="40"/>
      <c r="M109" s="40"/>
    </row>
    <row r="110" spans="1:13" hidden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2"/>
      <c r="L110" s="40"/>
      <c r="M110" s="40"/>
    </row>
    <row r="111" spans="1:13" hidden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2"/>
      <c r="L111" s="40"/>
      <c r="M111" s="40"/>
    </row>
    <row r="112" spans="1:13" hidden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2"/>
      <c r="L112" s="40"/>
      <c r="M112" s="40"/>
    </row>
    <row r="113" spans="1:13" hidden="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2"/>
      <c r="L113" s="40"/>
      <c r="M113" s="40"/>
    </row>
    <row r="114" spans="1:13" hidden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2"/>
      <c r="L114" s="40"/>
      <c r="M114" s="40"/>
    </row>
    <row r="115" spans="1:13" hidden="1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2"/>
      <c r="L115" s="40"/>
      <c r="M115" s="40"/>
    </row>
    <row r="116" spans="1:13" hidden="1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2"/>
      <c r="L116" s="40"/>
      <c r="M116" s="40"/>
    </row>
    <row r="117" spans="1:13" hidden="1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2"/>
      <c r="L117" s="40"/>
      <c r="M117" s="40"/>
    </row>
    <row r="118" spans="1:13" hidden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2"/>
      <c r="L118" s="40"/>
      <c r="M118" s="40"/>
    </row>
    <row r="119" spans="1:13" hidden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2"/>
      <c r="L119" s="40"/>
      <c r="M119" s="40"/>
    </row>
    <row r="120" spans="1:13" hidden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2"/>
      <c r="L120" s="40"/>
      <c r="M120" s="40"/>
    </row>
    <row r="121" spans="1:13" hidden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2"/>
      <c r="L121" s="40"/>
      <c r="M121" s="40"/>
    </row>
    <row r="122" spans="1:13" hidden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2"/>
      <c r="L122" s="40"/>
      <c r="M122" s="40"/>
    </row>
    <row r="123" spans="1:13" hidden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2"/>
      <c r="L123" s="40"/>
      <c r="M123" s="40"/>
    </row>
    <row r="124" spans="1:13" hidden="1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2"/>
      <c r="L124" s="40"/>
      <c r="M124" s="40"/>
    </row>
    <row r="125" spans="1:13" hidden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2"/>
      <c r="L125" s="40"/>
      <c r="M125" s="40"/>
    </row>
    <row r="126" spans="1:13" hidden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2"/>
      <c r="L126" s="40"/>
      <c r="M126" s="40"/>
    </row>
    <row r="127" spans="1:13" hidden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2"/>
      <c r="L127" s="40"/>
      <c r="M127" s="40"/>
    </row>
    <row r="128" spans="1:13" hidden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2"/>
      <c r="L128" s="40"/>
      <c r="M128" s="40"/>
    </row>
    <row r="129" spans="1:13" hidden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2"/>
      <c r="L129" s="40"/>
      <c r="M129" s="40"/>
    </row>
    <row r="130" spans="1:13" hidden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2"/>
      <c r="L130" s="40"/>
      <c r="M130" s="40"/>
    </row>
    <row r="131" spans="1:13" hidden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2"/>
      <c r="L131" s="40"/>
      <c r="M131" s="40"/>
    </row>
    <row r="132" spans="1:13" hidden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2"/>
      <c r="L132" s="40"/>
      <c r="M132" s="40"/>
    </row>
    <row r="133" spans="1:13" hidden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2"/>
      <c r="L133" s="40"/>
      <c r="M133" s="40"/>
    </row>
    <row r="134" spans="1:13" hidden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2"/>
      <c r="L134" s="40"/>
      <c r="M134" s="40"/>
    </row>
    <row r="135" spans="1:13" hidden="1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2"/>
      <c r="L135" s="40"/>
      <c r="M135" s="40"/>
    </row>
    <row r="136" spans="1:13" hidden="1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2"/>
      <c r="L136" s="40"/>
      <c r="M136" s="40"/>
    </row>
    <row r="137" spans="1:13" hidden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2"/>
      <c r="L137" s="40"/>
      <c r="M137" s="40"/>
    </row>
    <row r="138" spans="1:13" hidden="1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2"/>
      <c r="L138" s="40"/>
      <c r="M138" s="40"/>
    </row>
    <row r="139" spans="1:13" hidden="1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2"/>
      <c r="L139" s="40"/>
      <c r="M139" s="40"/>
    </row>
    <row r="140" spans="1:13" hidden="1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2"/>
      <c r="L140" s="40"/>
      <c r="M140" s="40"/>
    </row>
    <row r="141" spans="1:13" hidden="1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2"/>
      <c r="L141" s="40"/>
      <c r="M141" s="40"/>
    </row>
    <row r="142" spans="1:13" hidden="1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2"/>
      <c r="L142" s="40"/>
      <c r="M142" s="40"/>
    </row>
    <row r="143" spans="1:13" hidden="1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2"/>
      <c r="L143" s="40"/>
      <c r="M143" s="40"/>
    </row>
    <row r="144" spans="1:13" hidden="1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2"/>
      <c r="L144" s="40"/>
      <c r="M144" s="40"/>
    </row>
    <row r="145" spans="1:13" hidden="1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2"/>
      <c r="L145" s="40"/>
      <c r="M145" s="40"/>
    </row>
    <row r="146" spans="1:13" hidden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2"/>
      <c r="L146" s="40"/>
      <c r="M146" s="40"/>
    </row>
    <row r="147" spans="1:13" hidden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2"/>
      <c r="L147" s="40"/>
      <c r="M147" s="40"/>
    </row>
    <row r="148" spans="1:13" hidden="1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2"/>
      <c r="L148" s="40"/>
      <c r="M148" s="40"/>
    </row>
    <row r="149" spans="1:13" hidden="1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2"/>
      <c r="L149" s="40"/>
      <c r="M149" s="40"/>
    </row>
    <row r="150" spans="1:13" hidden="1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2"/>
      <c r="L150" s="40"/>
      <c r="M150" s="40"/>
    </row>
    <row r="151" spans="1:13" hidden="1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2"/>
      <c r="L151" s="40"/>
      <c r="M151" s="40"/>
    </row>
    <row r="152" spans="1:13" hidden="1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2"/>
      <c r="L152" s="40"/>
      <c r="M152" s="40"/>
    </row>
    <row r="153" spans="1:13" hidden="1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2"/>
      <c r="L153" s="40"/>
      <c r="M153" s="40"/>
    </row>
    <row r="154" spans="1:13" hidden="1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2"/>
      <c r="L154" s="40"/>
      <c r="M154" s="40"/>
    </row>
    <row r="155" spans="1:13" hidden="1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2"/>
      <c r="L155" s="40"/>
      <c r="M155" s="40"/>
    </row>
    <row r="156" spans="1:13" hidden="1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2"/>
      <c r="L156" s="40"/>
      <c r="M156" s="40"/>
    </row>
    <row r="157" spans="1:13" hidden="1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2"/>
      <c r="L157" s="40"/>
      <c r="M157" s="40"/>
    </row>
    <row r="158" spans="1:13" hidden="1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2"/>
      <c r="L158" s="40"/>
      <c r="M158" s="40"/>
    </row>
    <row r="159" spans="1:13" hidden="1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2"/>
      <c r="L159" s="40"/>
      <c r="M159" s="40"/>
    </row>
    <row r="160" spans="1:13" hidden="1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2"/>
      <c r="L160" s="40"/>
      <c r="M160" s="40"/>
    </row>
    <row r="161" spans="1:13" hidden="1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2"/>
      <c r="L161" s="40"/>
      <c r="M161" s="40"/>
    </row>
    <row r="162" spans="1:13" hidden="1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2"/>
      <c r="L162" s="40"/>
      <c r="M162" s="40"/>
    </row>
    <row r="163" spans="1:13" hidden="1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2"/>
      <c r="L163" s="40"/>
      <c r="M163" s="40"/>
    </row>
    <row r="164" spans="1:13" hidden="1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2"/>
      <c r="L164" s="40"/>
      <c r="M164" s="40"/>
    </row>
    <row r="165" spans="1:13" hidden="1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2"/>
      <c r="L165" s="40"/>
      <c r="M165" s="40"/>
    </row>
    <row r="166" spans="1:13" hidden="1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2"/>
      <c r="L166" s="40"/>
      <c r="M166" s="40"/>
    </row>
    <row r="167" spans="1:13" hidden="1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2"/>
      <c r="L167" s="40"/>
      <c r="M167" s="40"/>
    </row>
    <row r="168" spans="1:13" hidden="1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2"/>
      <c r="L168" s="40"/>
      <c r="M168" s="40"/>
    </row>
    <row r="169" spans="1:13" hidden="1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2"/>
      <c r="L169" s="40"/>
      <c r="M169" s="40"/>
    </row>
    <row r="170" spans="1:13" hidden="1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2"/>
      <c r="L170" s="40"/>
      <c r="M170" s="40"/>
    </row>
    <row r="171" spans="1:13" hidden="1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2"/>
      <c r="L171" s="40"/>
      <c r="M171" s="40"/>
    </row>
    <row r="172" spans="1:13" hidden="1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2"/>
      <c r="L172" s="40"/>
      <c r="M172" s="40"/>
    </row>
    <row r="173" spans="1:13" hidden="1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2"/>
      <c r="L173" s="40"/>
      <c r="M173" s="40"/>
    </row>
    <row r="174" spans="1:13" hidden="1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2"/>
      <c r="L174" s="40"/>
      <c r="M174" s="40"/>
    </row>
    <row r="175" spans="1:13" hidden="1" x14ac:dyDescent="0.25">
      <c r="A175" s="36"/>
      <c r="B175" s="36"/>
      <c r="C175" s="36"/>
      <c r="D175" s="36"/>
      <c r="E175" s="36">
        <f>+E32/D32*100</f>
        <v>26.460151678402561</v>
      </c>
      <c r="F175" s="36">
        <v>1798748000</v>
      </c>
      <c r="G175" s="36"/>
      <c r="H175" s="36"/>
      <c r="I175" s="36"/>
      <c r="J175" s="36"/>
      <c r="K175" s="32"/>
      <c r="L175" s="40"/>
      <c r="M175" s="40"/>
    </row>
    <row r="176" spans="1:13" hidden="1" x14ac:dyDescent="0.25">
      <c r="A176" s="36"/>
      <c r="B176" s="36"/>
      <c r="C176" s="36"/>
      <c r="D176" s="36"/>
      <c r="E176" s="36" t="s">
        <v>1</v>
      </c>
      <c r="F176" s="36">
        <f>+F175-39071290</f>
        <v>1759676710</v>
      </c>
      <c r="G176" s="36">
        <f>1510997480+1526229045+17032249.8</f>
        <v>3054258774.8000002</v>
      </c>
      <c r="H176" s="36"/>
      <c r="I176" s="36"/>
      <c r="J176" s="36"/>
      <c r="K176" s="32">
        <f>+F176+F180</f>
        <v>3405425378</v>
      </c>
      <c r="L176" s="40"/>
      <c r="M176" s="40"/>
    </row>
    <row r="177" spans="1:13" hidden="1" x14ac:dyDescent="0.25">
      <c r="A177" s="36"/>
      <c r="B177" s="36"/>
      <c r="C177" s="36"/>
      <c r="D177" s="36"/>
      <c r="E177" s="36"/>
      <c r="F177" s="36">
        <f>+F175-F176</f>
        <v>39071290</v>
      </c>
      <c r="G177" s="36">
        <v>29698354288.990002</v>
      </c>
      <c r="H177" s="36"/>
      <c r="I177" s="36"/>
      <c r="J177" s="36"/>
      <c r="K177" s="32">
        <f>+K176-F31</f>
        <v>-1720379622</v>
      </c>
      <c r="L177" s="40"/>
      <c r="M177" s="40"/>
    </row>
    <row r="178" spans="1:13" hidden="1" x14ac:dyDescent="0.25">
      <c r="A178" s="36"/>
      <c r="B178" s="36"/>
      <c r="C178" s="36"/>
      <c r="D178" s="36"/>
      <c r="E178" s="36"/>
      <c r="F178" s="36">
        <v>1900000000</v>
      </c>
      <c r="G178" s="36">
        <f>+G177-G32</f>
        <v>1869819426.9900017</v>
      </c>
      <c r="H178" s="36"/>
      <c r="I178" s="36"/>
      <c r="J178" s="36"/>
      <c r="K178" s="32">
        <f>39071290+254251332</f>
        <v>293322622</v>
      </c>
      <c r="L178" s="40"/>
      <c r="M178" s="40"/>
    </row>
    <row r="179" spans="1:13" hidden="1" x14ac:dyDescent="0.25">
      <c r="A179" s="36"/>
      <c r="B179" s="36"/>
      <c r="C179" s="36"/>
      <c r="D179" s="36"/>
      <c r="E179" s="36"/>
      <c r="F179" s="36">
        <v>254251332</v>
      </c>
      <c r="G179" s="36">
        <f>+G178/G177*100</f>
        <v>6.2960371769933232</v>
      </c>
      <c r="H179" s="36"/>
      <c r="I179" s="36"/>
      <c r="J179" s="36"/>
      <c r="K179" s="32"/>
      <c r="L179" s="40"/>
      <c r="M179" s="40"/>
    </row>
    <row r="180" spans="1:13" hidden="1" x14ac:dyDescent="0.25">
      <c r="A180" s="36"/>
      <c r="B180" s="36"/>
      <c r="C180" s="36"/>
      <c r="D180" s="36"/>
      <c r="E180" s="36"/>
      <c r="F180" s="36">
        <f>+F178-F179</f>
        <v>1645748668</v>
      </c>
      <c r="G180" s="36"/>
      <c r="H180" s="36"/>
      <c r="I180" s="36"/>
      <c r="J180" s="36"/>
      <c r="K180" s="32"/>
      <c r="L180" s="40"/>
      <c r="M180" s="40"/>
    </row>
    <row r="181" spans="1:13" hidden="1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2"/>
      <c r="L181" s="40"/>
      <c r="M181" s="40"/>
    </row>
    <row r="182" spans="1:13" hidden="1" x14ac:dyDescent="0.25">
      <c r="A182" s="36"/>
      <c r="B182" s="36"/>
      <c r="C182" s="36"/>
      <c r="D182" s="36"/>
      <c r="E182" s="36"/>
      <c r="F182" s="36">
        <f>+F176-1526229045-119808968-5900000.2-17032249.8</f>
        <v>90706447</v>
      </c>
      <c r="G182" s="36"/>
      <c r="H182" s="36"/>
      <c r="I182" s="36"/>
      <c r="J182" s="36"/>
      <c r="K182" s="32"/>
      <c r="L182" s="40"/>
      <c r="M182" s="40"/>
    </row>
    <row r="183" spans="1:13" hidden="1" x14ac:dyDescent="0.25">
      <c r="A183" s="36"/>
      <c r="B183" s="36"/>
      <c r="C183" s="36"/>
      <c r="D183" s="36"/>
      <c r="E183" s="36"/>
      <c r="F183" s="36">
        <f>+F180-1510997480-9062520</f>
        <v>125688668</v>
      </c>
      <c r="G183" s="36"/>
      <c r="H183" s="36"/>
      <c r="I183" s="36"/>
      <c r="J183" s="36"/>
      <c r="K183" s="32"/>
      <c r="L183" s="40"/>
      <c r="M183" s="40"/>
    </row>
    <row r="184" spans="1:13" hidden="1" x14ac:dyDescent="0.25">
      <c r="A184" s="36"/>
      <c r="B184" s="36"/>
      <c r="C184" s="36"/>
      <c r="D184" s="36"/>
      <c r="E184" s="36"/>
      <c r="F184" s="36">
        <f>+F182+F183</f>
        <v>216395115</v>
      </c>
      <c r="G184" s="36"/>
      <c r="H184" s="36"/>
      <c r="I184" s="36"/>
      <c r="J184" s="36"/>
      <c r="K184" s="32"/>
      <c r="L184" s="40"/>
      <c r="M184" s="40"/>
    </row>
    <row r="185" spans="1:13" hidden="1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2"/>
      <c r="L185" s="40"/>
      <c r="M185" s="40"/>
    </row>
    <row r="186" spans="1:13" hidden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2"/>
      <c r="L186" s="40"/>
      <c r="M186" s="40"/>
    </row>
    <row r="187" spans="1:13" hidden="1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2"/>
      <c r="L187" s="40"/>
      <c r="M187" s="40"/>
    </row>
    <row r="188" spans="1:13" hidden="1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2"/>
      <c r="L188" s="40"/>
      <c r="M188" s="40"/>
    </row>
    <row r="189" spans="1:13" hidden="1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2"/>
      <c r="L189" s="40"/>
      <c r="M189" s="40"/>
    </row>
    <row r="190" spans="1:13" hidden="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2"/>
      <c r="L190" s="40"/>
      <c r="M190" s="40"/>
    </row>
    <row r="191" spans="1:13" hidden="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2"/>
      <c r="L191" s="40"/>
      <c r="M191" s="40"/>
    </row>
    <row r="192" spans="1:13" hidden="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2"/>
      <c r="L192" s="40"/>
      <c r="M192" s="40"/>
    </row>
    <row r="193" spans="1:13" hidden="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2"/>
      <c r="L193" s="40"/>
      <c r="M193" s="40"/>
    </row>
    <row r="194" spans="1:13" hidden="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2"/>
      <c r="L194" s="40"/>
      <c r="M194" s="40"/>
    </row>
    <row r="195" spans="1:13" x14ac:dyDescent="0.25">
      <c r="D195" s="40"/>
      <c r="E195" s="40"/>
      <c r="F195" s="40" t="s">
        <v>1</v>
      </c>
      <c r="G195" s="40"/>
      <c r="H195" s="40"/>
      <c r="I195" s="40"/>
      <c r="J195" s="40"/>
      <c r="L195" s="40"/>
      <c r="M195" s="40"/>
    </row>
    <row r="196" spans="1:13" x14ac:dyDescent="0.25">
      <c r="D196" s="40"/>
      <c r="E196" s="40"/>
      <c r="F196" s="7" t="s">
        <v>1</v>
      </c>
      <c r="G196" s="40" t="s">
        <v>1</v>
      </c>
      <c r="H196" s="40"/>
      <c r="I196" s="40"/>
      <c r="J196" s="40"/>
      <c r="L196" s="40"/>
      <c r="M196" s="40"/>
    </row>
    <row r="197" spans="1:13" x14ac:dyDescent="0.25">
      <c r="D197" s="40"/>
      <c r="E197" s="40"/>
      <c r="F197" s="40" t="s">
        <v>1</v>
      </c>
      <c r="G197" s="40"/>
      <c r="H197" s="40"/>
      <c r="I197" s="40"/>
      <c r="J197" s="40"/>
      <c r="L197" s="40"/>
      <c r="M197" s="40"/>
    </row>
    <row r="198" spans="1:13" x14ac:dyDescent="0.25">
      <c r="D198" s="40"/>
      <c r="E198" s="40"/>
      <c r="F198" s="40" t="s">
        <v>1</v>
      </c>
      <c r="G198" s="40"/>
      <c r="H198" s="40"/>
      <c r="I198" s="40"/>
      <c r="J198" s="40"/>
      <c r="L198" s="40"/>
      <c r="M198" s="40"/>
    </row>
    <row r="199" spans="1:13" x14ac:dyDescent="0.25">
      <c r="D199" s="40"/>
      <c r="E199" s="40"/>
      <c r="F199" s="40" t="s">
        <v>45</v>
      </c>
      <c r="G199" s="40"/>
      <c r="H199" s="40"/>
      <c r="I199" s="40"/>
      <c r="J199" s="40"/>
      <c r="L199" s="40"/>
      <c r="M199" s="40"/>
    </row>
    <row r="200" spans="1:13" x14ac:dyDescent="0.25">
      <c r="D200" s="40"/>
      <c r="E200" s="40"/>
      <c r="F200" s="40" t="s">
        <v>1</v>
      </c>
      <c r="G200" s="40"/>
      <c r="H200" s="40"/>
      <c r="I200" s="40"/>
      <c r="J200" s="40"/>
      <c r="L200" s="40"/>
      <c r="M200" s="40"/>
    </row>
    <row r="201" spans="1:13" x14ac:dyDescent="0.25">
      <c r="D201" s="40"/>
      <c r="E201" s="40"/>
      <c r="F201" s="40"/>
      <c r="G201" s="40"/>
      <c r="H201" s="40"/>
      <c r="I201" s="40"/>
      <c r="J201" s="40"/>
      <c r="L201" s="40"/>
      <c r="M201" s="40"/>
    </row>
    <row r="202" spans="1:13" x14ac:dyDescent="0.25">
      <c r="D202" s="40"/>
      <c r="E202" s="40"/>
      <c r="F202" s="40"/>
      <c r="G202" s="40"/>
      <c r="H202" s="40"/>
      <c r="I202" s="40"/>
      <c r="J202" s="40"/>
      <c r="L202" s="40"/>
      <c r="M202" s="40"/>
    </row>
    <row r="203" spans="1:13" x14ac:dyDescent="0.25">
      <c r="L203" s="40"/>
      <c r="M203" s="40"/>
    </row>
    <row r="204" spans="1:13" x14ac:dyDescent="0.25">
      <c r="L204" s="40"/>
      <c r="M204" s="40"/>
    </row>
    <row r="205" spans="1:13" x14ac:dyDescent="0.25">
      <c r="L205" s="40"/>
      <c r="M205" s="40"/>
    </row>
    <row r="206" spans="1:13" x14ac:dyDescent="0.25">
      <c r="L206" s="40"/>
      <c r="M206" s="40"/>
    </row>
    <row r="207" spans="1:13" x14ac:dyDescent="0.25">
      <c r="L207" s="40"/>
      <c r="M207" s="40"/>
    </row>
    <row r="208" spans="1:13" x14ac:dyDescent="0.25">
      <c r="L208" s="40"/>
      <c r="M208" s="40"/>
    </row>
    <row r="209" spans="12:13" x14ac:dyDescent="0.25">
      <c r="L209" s="40"/>
      <c r="M209" s="40"/>
    </row>
    <row r="210" spans="12:13" x14ac:dyDescent="0.25">
      <c r="L210" s="40"/>
      <c r="M210" s="40"/>
    </row>
    <row r="211" spans="12:13" x14ac:dyDescent="0.25">
      <c r="L211" s="40"/>
      <c r="M211" s="40"/>
    </row>
    <row r="212" spans="12:13" x14ac:dyDescent="0.25">
      <c r="L212" s="40"/>
      <c r="M212" s="40"/>
    </row>
    <row r="213" spans="12:13" x14ac:dyDescent="0.25">
      <c r="L213" s="40"/>
      <c r="M213" s="40"/>
    </row>
    <row r="214" spans="12:13" x14ac:dyDescent="0.25">
      <c r="L214" s="40"/>
      <c r="M214" s="40"/>
    </row>
    <row r="215" spans="12:13" x14ac:dyDescent="0.25">
      <c r="L215" s="40"/>
      <c r="M215" s="40"/>
    </row>
    <row r="216" spans="12:13" x14ac:dyDescent="0.25">
      <c r="L216" s="40"/>
      <c r="M216" s="40"/>
    </row>
    <row r="217" spans="12:13" x14ac:dyDescent="0.25">
      <c r="L217" s="40"/>
      <c r="M217" s="40"/>
    </row>
    <row r="218" spans="12:13" x14ac:dyDescent="0.25">
      <c r="L218" s="40"/>
      <c r="M218" s="40"/>
    </row>
    <row r="219" spans="12:13" x14ac:dyDescent="0.25">
      <c r="L219" s="40"/>
      <c r="M219" s="40"/>
    </row>
    <row r="220" spans="12:13" x14ac:dyDescent="0.25">
      <c r="L220" s="40"/>
      <c r="M220" s="40"/>
    </row>
    <row r="221" spans="12:13" x14ac:dyDescent="0.25">
      <c r="L221" s="40"/>
      <c r="M221" s="40"/>
    </row>
    <row r="222" spans="12:13" x14ac:dyDescent="0.25">
      <c r="L222" s="40"/>
      <c r="M222" s="40"/>
    </row>
    <row r="223" spans="12:13" x14ac:dyDescent="0.25">
      <c r="L223" s="40"/>
      <c r="M223" s="40"/>
    </row>
    <row r="224" spans="12:13" x14ac:dyDescent="0.25">
      <c r="L224" s="40"/>
      <c r="M224" s="40"/>
    </row>
    <row r="225" spans="12:13" x14ac:dyDescent="0.25">
      <c r="L225" s="40"/>
      <c r="M225" s="40"/>
    </row>
    <row r="226" spans="12:13" x14ac:dyDescent="0.25">
      <c r="L226" s="40"/>
      <c r="M226" s="40"/>
    </row>
    <row r="227" spans="12:13" x14ac:dyDescent="0.25">
      <c r="L227" s="40"/>
      <c r="M227" s="40"/>
    </row>
    <row r="228" spans="12:13" x14ac:dyDescent="0.25">
      <c r="L228" s="40"/>
      <c r="M228" s="40"/>
    </row>
    <row r="229" spans="12:13" x14ac:dyDescent="0.25">
      <c r="L229" s="40"/>
      <c r="M229" s="40"/>
    </row>
    <row r="230" spans="12:13" x14ac:dyDescent="0.25">
      <c r="L230" s="40"/>
      <c r="M230" s="40"/>
    </row>
    <row r="231" spans="12:13" x14ac:dyDescent="0.25">
      <c r="L231" s="40"/>
      <c r="M231" s="40"/>
    </row>
    <row r="232" spans="12:13" x14ac:dyDescent="0.25">
      <c r="L232" s="40"/>
      <c r="M232" s="40"/>
    </row>
    <row r="233" spans="12:13" x14ac:dyDescent="0.25">
      <c r="L233" s="40"/>
      <c r="M233" s="40"/>
    </row>
    <row r="234" spans="12:13" x14ac:dyDescent="0.25">
      <c r="L234" s="40"/>
      <c r="M234" s="40"/>
    </row>
    <row r="235" spans="12:13" x14ac:dyDescent="0.25">
      <c r="L235" s="40"/>
      <c r="M235" s="40"/>
    </row>
    <row r="236" spans="12:13" x14ac:dyDescent="0.25">
      <c r="L236" s="40"/>
      <c r="M236" s="40"/>
    </row>
    <row r="237" spans="12:13" x14ac:dyDescent="0.25">
      <c r="L237" s="40"/>
      <c r="M237" s="40"/>
    </row>
    <row r="238" spans="12:13" x14ac:dyDescent="0.25">
      <c r="L238" s="40"/>
      <c r="M238" s="40"/>
    </row>
    <row r="239" spans="12:13" x14ac:dyDescent="0.25">
      <c r="L239" s="40"/>
      <c r="M239" s="40"/>
    </row>
    <row r="240" spans="12:13" x14ac:dyDescent="0.25">
      <c r="L240" s="40"/>
      <c r="M240" s="40"/>
    </row>
    <row r="241" spans="12:13" x14ac:dyDescent="0.25">
      <c r="L241" s="40"/>
      <c r="M241" s="40"/>
    </row>
    <row r="242" spans="12:13" x14ac:dyDescent="0.25">
      <c r="L242" s="40"/>
      <c r="M242" s="40"/>
    </row>
    <row r="243" spans="12:13" x14ac:dyDescent="0.25">
      <c r="L243" s="40"/>
      <c r="M243" s="40"/>
    </row>
    <row r="244" spans="12:13" x14ac:dyDescent="0.25">
      <c r="L244" s="40"/>
      <c r="M244" s="40"/>
    </row>
    <row r="245" spans="12:13" x14ac:dyDescent="0.25">
      <c r="L245" s="40"/>
      <c r="M245" s="40"/>
    </row>
    <row r="246" spans="12:13" x14ac:dyDescent="0.25">
      <c r="L246" s="40"/>
      <c r="M246" s="40"/>
    </row>
    <row r="247" spans="12:13" x14ac:dyDescent="0.25">
      <c r="L247" s="40"/>
      <c r="M247" s="40"/>
    </row>
    <row r="248" spans="12:13" x14ac:dyDescent="0.25">
      <c r="L248" s="40"/>
      <c r="M248" s="40"/>
    </row>
    <row r="249" spans="12:13" x14ac:dyDescent="0.25">
      <c r="L249" s="40"/>
      <c r="M249" s="40"/>
    </row>
    <row r="250" spans="12:13" x14ac:dyDescent="0.25">
      <c r="L250" s="40"/>
      <c r="M250" s="40"/>
    </row>
    <row r="251" spans="12:13" x14ac:dyDescent="0.25">
      <c r="L251" s="40"/>
      <c r="M251" s="40"/>
    </row>
    <row r="252" spans="12:13" x14ac:dyDescent="0.25">
      <c r="L252" s="40"/>
      <c r="M252" s="40"/>
    </row>
    <row r="253" spans="12:13" x14ac:dyDescent="0.25">
      <c r="L253" s="40"/>
      <c r="M253" s="40"/>
    </row>
    <row r="254" spans="12:13" x14ac:dyDescent="0.25">
      <c r="L254" s="40"/>
      <c r="M254" s="40"/>
    </row>
    <row r="255" spans="12:13" x14ac:dyDescent="0.25">
      <c r="L255" s="40"/>
      <c r="M255" s="40"/>
    </row>
    <row r="256" spans="12:13" x14ac:dyDescent="0.25">
      <c r="L256" s="40"/>
      <c r="M256" s="40"/>
    </row>
    <row r="257" spans="12:13" x14ac:dyDescent="0.25">
      <c r="L257" s="40"/>
      <c r="M257" s="40"/>
    </row>
    <row r="258" spans="12:13" x14ac:dyDescent="0.25">
      <c r="L258" s="40"/>
      <c r="M258" s="40"/>
    </row>
    <row r="259" spans="12:13" x14ac:dyDescent="0.25">
      <c r="L259" s="40"/>
      <c r="M259" s="40"/>
    </row>
    <row r="260" spans="12:13" x14ac:dyDescent="0.25">
      <c r="L260" s="40"/>
      <c r="M260" s="40"/>
    </row>
    <row r="261" spans="12:13" x14ac:dyDescent="0.25">
      <c r="L261" s="40"/>
      <c r="M261" s="40"/>
    </row>
    <row r="262" spans="12:13" x14ac:dyDescent="0.25">
      <c r="L262" s="40"/>
      <c r="M262" s="40"/>
    </row>
    <row r="263" spans="12:13" x14ac:dyDescent="0.25">
      <c r="L263" s="40"/>
      <c r="M263" s="40"/>
    </row>
    <row r="264" spans="12:13" x14ac:dyDescent="0.25">
      <c r="L264" s="40"/>
      <c r="M264" s="40"/>
    </row>
    <row r="265" spans="12:13" x14ac:dyDescent="0.25">
      <c r="L265" s="40"/>
      <c r="M265" s="40"/>
    </row>
    <row r="266" spans="12:13" x14ac:dyDescent="0.25">
      <c r="L266" s="40"/>
      <c r="M266" s="40"/>
    </row>
    <row r="267" spans="12:13" x14ac:dyDescent="0.25">
      <c r="L267" s="40"/>
      <c r="M267" s="40"/>
    </row>
    <row r="268" spans="12:13" x14ac:dyDescent="0.25">
      <c r="L268" s="40"/>
      <c r="M268" s="40"/>
    </row>
    <row r="269" spans="12:13" x14ac:dyDescent="0.25">
      <c r="L269" s="40"/>
      <c r="M269" s="40"/>
    </row>
    <row r="270" spans="12:13" x14ac:dyDescent="0.25">
      <c r="L270" s="40"/>
      <c r="M270" s="40"/>
    </row>
    <row r="271" spans="12:13" x14ac:dyDescent="0.25">
      <c r="L271" s="40"/>
      <c r="M271" s="40"/>
    </row>
    <row r="272" spans="12:13" x14ac:dyDescent="0.25">
      <c r="L272" s="40"/>
      <c r="M272" s="40"/>
    </row>
    <row r="273" spans="12:13" x14ac:dyDescent="0.25">
      <c r="L273" s="40"/>
      <c r="M273" s="40"/>
    </row>
    <row r="274" spans="12:13" x14ac:dyDescent="0.25">
      <c r="L274" s="40"/>
      <c r="M274" s="40"/>
    </row>
    <row r="275" spans="12:13" x14ac:dyDescent="0.25">
      <c r="L275" s="40"/>
      <c r="M275" s="40"/>
    </row>
    <row r="276" spans="12:13" x14ac:dyDescent="0.25">
      <c r="L276" s="40"/>
      <c r="M276" s="40"/>
    </row>
    <row r="277" spans="12:13" x14ac:dyDescent="0.25">
      <c r="L277" s="40"/>
      <c r="M277" s="40"/>
    </row>
    <row r="278" spans="12:13" x14ac:dyDescent="0.25">
      <c r="L278" s="40"/>
      <c r="M278" s="40"/>
    </row>
    <row r="279" spans="12:13" x14ac:dyDescent="0.25">
      <c r="L279" s="40"/>
      <c r="M279" s="40"/>
    </row>
    <row r="280" spans="12:13" x14ac:dyDescent="0.25">
      <c r="L280" s="40"/>
      <c r="M280" s="40"/>
    </row>
    <row r="281" spans="12:13" x14ac:dyDescent="0.25">
      <c r="L281" s="40"/>
      <c r="M281" s="40"/>
    </row>
    <row r="282" spans="12:13" x14ac:dyDescent="0.25">
      <c r="L282" s="40"/>
      <c r="M282" s="40"/>
    </row>
    <row r="283" spans="12:13" x14ac:dyDescent="0.25">
      <c r="L283" s="40"/>
      <c r="M283" s="40"/>
    </row>
    <row r="284" spans="12:13" x14ac:dyDescent="0.25">
      <c r="L284" s="40"/>
      <c r="M284" s="40"/>
    </row>
    <row r="285" spans="12:13" x14ac:dyDescent="0.25">
      <c r="L285" s="40"/>
      <c r="M285" s="40"/>
    </row>
    <row r="286" spans="12:13" x14ac:dyDescent="0.25">
      <c r="L286" s="40"/>
      <c r="M286" s="40"/>
    </row>
    <row r="287" spans="12:13" x14ac:dyDescent="0.25">
      <c r="L287" s="40"/>
      <c r="M287" s="40"/>
    </row>
    <row r="288" spans="12:13" x14ac:dyDescent="0.25">
      <c r="L288" s="40"/>
      <c r="M288" s="40"/>
    </row>
    <row r="289" spans="12:13" x14ac:dyDescent="0.25">
      <c r="L289" s="40"/>
      <c r="M289" s="40"/>
    </row>
    <row r="290" spans="12:13" x14ac:dyDescent="0.25">
      <c r="L290" s="40"/>
      <c r="M290" s="40"/>
    </row>
    <row r="291" spans="12:13" x14ac:dyDescent="0.25">
      <c r="L291" s="40"/>
      <c r="M291" s="40"/>
    </row>
    <row r="292" spans="12:13" x14ac:dyDescent="0.25">
      <c r="L292" s="40"/>
      <c r="M292" s="40"/>
    </row>
    <row r="293" spans="12:13" x14ac:dyDescent="0.25">
      <c r="L293" s="40"/>
      <c r="M293" s="40"/>
    </row>
    <row r="294" spans="12:13" x14ac:dyDescent="0.25">
      <c r="L294" s="40"/>
      <c r="M294" s="40"/>
    </row>
    <row r="295" spans="12:13" x14ac:dyDescent="0.25">
      <c r="L295" s="40"/>
      <c r="M295" s="40"/>
    </row>
    <row r="296" spans="12:13" x14ac:dyDescent="0.25">
      <c r="L296" s="40"/>
      <c r="M296" s="40"/>
    </row>
    <row r="297" spans="12:13" x14ac:dyDescent="0.25">
      <c r="L297" s="40"/>
      <c r="M297" s="40"/>
    </row>
    <row r="298" spans="12:13" x14ac:dyDescent="0.25">
      <c r="L298" s="40"/>
      <c r="M298" s="40"/>
    </row>
    <row r="299" spans="12:13" x14ac:dyDescent="0.25">
      <c r="L299" s="40"/>
      <c r="M299" s="40"/>
    </row>
    <row r="300" spans="12:13" x14ac:dyDescent="0.25">
      <c r="L300" s="40"/>
      <c r="M300" s="40"/>
    </row>
    <row r="301" spans="12:13" x14ac:dyDescent="0.25">
      <c r="L301" s="40"/>
      <c r="M301" s="40"/>
    </row>
    <row r="302" spans="12:13" x14ac:dyDescent="0.25">
      <c r="L302" s="40"/>
      <c r="M302" s="40"/>
    </row>
    <row r="303" spans="12:13" x14ac:dyDescent="0.25">
      <c r="L303" s="40"/>
      <c r="M303" s="40"/>
    </row>
    <row r="304" spans="12:13" x14ac:dyDescent="0.25">
      <c r="L304" s="40"/>
      <c r="M304" s="40"/>
    </row>
    <row r="305" spans="12:13" x14ac:dyDescent="0.25">
      <c r="L305" s="40"/>
      <c r="M305" s="40"/>
    </row>
    <row r="306" spans="12:13" x14ac:dyDescent="0.25">
      <c r="L306" s="40"/>
      <c r="M306" s="40"/>
    </row>
    <row r="307" spans="12:13" x14ac:dyDescent="0.25">
      <c r="L307" s="40"/>
      <c r="M307" s="40"/>
    </row>
    <row r="308" spans="12:13" x14ac:dyDescent="0.25">
      <c r="L308" s="40"/>
      <c r="M308" s="40"/>
    </row>
    <row r="309" spans="12:13" x14ac:dyDescent="0.25">
      <c r="L309" s="40"/>
      <c r="M309" s="40"/>
    </row>
    <row r="310" spans="12:13" x14ac:dyDescent="0.25">
      <c r="L310" s="40"/>
      <c r="M310" s="40"/>
    </row>
    <row r="311" spans="12:13" x14ac:dyDescent="0.25">
      <c r="L311" s="40"/>
      <c r="M311" s="40"/>
    </row>
    <row r="312" spans="12:13" x14ac:dyDescent="0.25">
      <c r="L312" s="40"/>
      <c r="M312" s="40"/>
    </row>
    <row r="313" spans="12:13" x14ac:dyDescent="0.25">
      <c r="L313" s="40"/>
      <c r="M313" s="40"/>
    </row>
    <row r="314" spans="12:13" x14ac:dyDescent="0.25">
      <c r="L314" s="40"/>
      <c r="M314" s="40"/>
    </row>
    <row r="315" spans="12:13" x14ac:dyDescent="0.25">
      <c r="L315" s="40"/>
      <c r="M315" s="40"/>
    </row>
    <row r="316" spans="12:13" x14ac:dyDescent="0.25">
      <c r="L316" s="40"/>
      <c r="M316" s="40"/>
    </row>
    <row r="317" spans="12:13" x14ac:dyDescent="0.25">
      <c r="L317" s="40"/>
      <c r="M317" s="40"/>
    </row>
    <row r="318" spans="12:13" x14ac:dyDescent="0.25">
      <c r="L318" s="40"/>
      <c r="M318" s="40"/>
    </row>
    <row r="319" spans="12:13" x14ac:dyDescent="0.25">
      <c r="L319" s="40"/>
      <c r="M319" s="40"/>
    </row>
    <row r="320" spans="12:13" x14ac:dyDescent="0.25">
      <c r="L320" s="40"/>
      <c r="M320" s="40"/>
    </row>
    <row r="321" spans="12:13" x14ac:dyDescent="0.25">
      <c r="L321" s="40"/>
      <c r="M321" s="40"/>
    </row>
    <row r="322" spans="12:13" x14ac:dyDescent="0.25">
      <c r="L322" s="40"/>
      <c r="M322" s="40"/>
    </row>
    <row r="323" spans="12:13" x14ac:dyDescent="0.25">
      <c r="L323" s="40"/>
      <c r="M323" s="40"/>
    </row>
    <row r="324" spans="12:13" x14ac:dyDescent="0.25">
      <c r="L324" s="40"/>
      <c r="M324" s="40"/>
    </row>
    <row r="325" spans="12:13" x14ac:dyDescent="0.25">
      <c r="L325" s="40"/>
      <c r="M325" s="40"/>
    </row>
    <row r="326" spans="12:13" x14ac:dyDescent="0.25">
      <c r="L326" s="40"/>
      <c r="M326" s="40"/>
    </row>
    <row r="327" spans="12:13" x14ac:dyDescent="0.25">
      <c r="L327" s="40"/>
      <c r="M327" s="40"/>
    </row>
    <row r="328" spans="12:13" x14ac:dyDescent="0.25">
      <c r="L328" s="40"/>
      <c r="M328" s="40"/>
    </row>
    <row r="329" spans="12:13" x14ac:dyDescent="0.25">
      <c r="L329" s="40"/>
      <c r="M329" s="40"/>
    </row>
    <row r="330" spans="12:13" x14ac:dyDescent="0.25">
      <c r="L330" s="40"/>
      <c r="M330" s="40"/>
    </row>
    <row r="331" spans="12:13" x14ac:dyDescent="0.25">
      <c r="L331" s="40"/>
      <c r="M331" s="40"/>
    </row>
    <row r="332" spans="12:13" x14ac:dyDescent="0.25">
      <c r="L332" s="40"/>
      <c r="M332" s="40"/>
    </row>
    <row r="333" spans="12:13" x14ac:dyDescent="0.25">
      <c r="L333" s="40"/>
      <c r="M333" s="40"/>
    </row>
    <row r="334" spans="12:13" x14ac:dyDescent="0.25">
      <c r="L334" s="40"/>
      <c r="M334" s="40"/>
    </row>
    <row r="335" spans="12:13" x14ac:dyDescent="0.25">
      <c r="L335" s="40"/>
      <c r="M335" s="40"/>
    </row>
    <row r="336" spans="12:13" x14ac:dyDescent="0.25">
      <c r="L336" s="40"/>
      <c r="M336" s="40"/>
    </row>
    <row r="337" spans="12:13" x14ac:dyDescent="0.25">
      <c r="L337" s="40"/>
      <c r="M337" s="40"/>
    </row>
    <row r="338" spans="12:13" x14ac:dyDescent="0.25">
      <c r="L338" s="40"/>
      <c r="M338" s="40"/>
    </row>
    <row r="339" spans="12:13" x14ac:dyDescent="0.25">
      <c r="L339" s="40"/>
      <c r="M339" s="40"/>
    </row>
    <row r="340" spans="12:13" x14ac:dyDescent="0.25">
      <c r="L340" s="40"/>
      <c r="M340" s="40"/>
    </row>
    <row r="341" spans="12:13" x14ac:dyDescent="0.25">
      <c r="L341" s="40"/>
      <c r="M341" s="40"/>
    </row>
    <row r="342" spans="12:13" x14ac:dyDescent="0.25">
      <c r="L342" s="40"/>
      <c r="M342" s="40"/>
    </row>
    <row r="343" spans="12:13" x14ac:dyDescent="0.25">
      <c r="L343" s="40"/>
      <c r="M343" s="40"/>
    </row>
    <row r="344" spans="12:13" x14ac:dyDescent="0.25">
      <c r="L344" s="40"/>
      <c r="M344" s="40"/>
    </row>
    <row r="345" spans="12:13" x14ac:dyDescent="0.25">
      <c r="L345" s="40"/>
      <c r="M345" s="40"/>
    </row>
    <row r="346" spans="12:13" x14ac:dyDescent="0.25">
      <c r="L346" s="40"/>
      <c r="M346" s="40"/>
    </row>
    <row r="347" spans="12:13" x14ac:dyDescent="0.25">
      <c r="L347" s="40"/>
      <c r="M347" s="40"/>
    </row>
    <row r="348" spans="12:13" x14ac:dyDescent="0.25">
      <c r="L348" s="40"/>
      <c r="M348" s="40"/>
    </row>
    <row r="349" spans="12:13" x14ac:dyDescent="0.25">
      <c r="L349" s="40"/>
      <c r="M349" s="40"/>
    </row>
    <row r="350" spans="12:13" x14ac:dyDescent="0.25">
      <c r="L350" s="40"/>
      <c r="M350" s="40"/>
    </row>
    <row r="351" spans="12:13" x14ac:dyDescent="0.25">
      <c r="L351" s="40"/>
      <c r="M351" s="40"/>
    </row>
    <row r="352" spans="12:13" x14ac:dyDescent="0.25">
      <c r="L352" s="40"/>
      <c r="M352" s="40"/>
    </row>
    <row r="353" spans="12:13" x14ac:dyDescent="0.25">
      <c r="L353" s="40"/>
      <c r="M353" s="40"/>
    </row>
    <row r="354" spans="12:13" x14ac:dyDescent="0.25">
      <c r="L354" s="40"/>
      <c r="M354" s="40"/>
    </row>
    <row r="355" spans="12:13" x14ac:dyDescent="0.25">
      <c r="L355" s="40"/>
      <c r="M355" s="40"/>
    </row>
    <row r="356" spans="12:13" x14ac:dyDescent="0.25">
      <c r="L356" s="40"/>
      <c r="M356" s="40"/>
    </row>
    <row r="357" spans="12:13" x14ac:dyDescent="0.25">
      <c r="L357" s="40"/>
      <c r="M357" s="40"/>
    </row>
    <row r="358" spans="12:13" x14ac:dyDescent="0.25">
      <c r="L358" s="40"/>
      <c r="M358" s="40"/>
    </row>
    <row r="359" spans="12:13" x14ac:dyDescent="0.25">
      <c r="L359" s="40"/>
      <c r="M359" s="40"/>
    </row>
    <row r="360" spans="12:13" x14ac:dyDescent="0.25">
      <c r="L360" s="40"/>
      <c r="M360" s="40"/>
    </row>
    <row r="361" spans="12:13" x14ac:dyDescent="0.25">
      <c r="L361" s="40"/>
      <c r="M361" s="40"/>
    </row>
    <row r="362" spans="12:13" x14ac:dyDescent="0.25">
      <c r="L362" s="40"/>
      <c r="M362" s="40"/>
    </row>
    <row r="363" spans="12:13" x14ac:dyDescent="0.25">
      <c r="L363" s="40"/>
      <c r="M363" s="40"/>
    </row>
    <row r="364" spans="12:13" x14ac:dyDescent="0.25">
      <c r="L364" s="40"/>
      <c r="M364" s="40"/>
    </row>
    <row r="365" spans="12:13" x14ac:dyDescent="0.25">
      <c r="L365" s="40"/>
      <c r="M365" s="40"/>
    </row>
    <row r="366" spans="12:13" x14ac:dyDescent="0.25">
      <c r="L366" s="40"/>
      <c r="M366" s="40"/>
    </row>
    <row r="367" spans="12:13" x14ac:dyDescent="0.25">
      <c r="L367" s="40"/>
      <c r="M367" s="40"/>
    </row>
    <row r="368" spans="12:13" x14ac:dyDescent="0.25">
      <c r="L368" s="40"/>
      <c r="M368" s="40"/>
    </row>
    <row r="369" spans="12:13" x14ac:dyDescent="0.25">
      <c r="L369" s="40"/>
      <c r="M369" s="40"/>
    </row>
    <row r="370" spans="12:13" x14ac:dyDescent="0.25">
      <c r="L370" s="40"/>
      <c r="M370" s="40"/>
    </row>
    <row r="371" spans="12:13" x14ac:dyDescent="0.25">
      <c r="L371" s="40"/>
      <c r="M371" s="40"/>
    </row>
    <row r="372" spans="12:13" x14ac:dyDescent="0.25">
      <c r="L372" s="40"/>
      <c r="M372" s="40"/>
    </row>
    <row r="373" spans="12:13" x14ac:dyDescent="0.25">
      <c r="L373" s="40"/>
      <c r="M373" s="40"/>
    </row>
    <row r="374" spans="12:13" x14ac:dyDescent="0.25">
      <c r="L374" s="40"/>
      <c r="M374" s="40"/>
    </row>
    <row r="375" spans="12:13" x14ac:dyDescent="0.25">
      <c r="L375" s="40"/>
      <c r="M375" s="40"/>
    </row>
    <row r="376" spans="12:13" x14ac:dyDescent="0.25">
      <c r="L376" s="40"/>
      <c r="M376" s="40"/>
    </row>
    <row r="377" spans="12:13" x14ac:dyDescent="0.25">
      <c r="L377" s="40"/>
      <c r="M377" s="40"/>
    </row>
    <row r="378" spans="12:13" x14ac:dyDescent="0.25">
      <c r="L378" s="40"/>
      <c r="M378" s="40"/>
    </row>
    <row r="379" spans="12:13" x14ac:dyDescent="0.25">
      <c r="L379" s="40"/>
      <c r="M379" s="40"/>
    </row>
    <row r="380" spans="12:13" x14ac:dyDescent="0.25">
      <c r="L380" s="40"/>
      <c r="M380" s="40"/>
    </row>
    <row r="381" spans="12:13" x14ac:dyDescent="0.25">
      <c r="L381" s="40"/>
      <c r="M381" s="40"/>
    </row>
    <row r="382" spans="12:13" x14ac:dyDescent="0.25">
      <c r="L382" s="40"/>
      <c r="M382" s="40"/>
    </row>
    <row r="383" spans="12:13" x14ac:dyDescent="0.25">
      <c r="L383" s="40"/>
      <c r="M383" s="40"/>
    </row>
    <row r="384" spans="12:13" x14ac:dyDescent="0.25">
      <c r="L384" s="40"/>
      <c r="M384" s="40"/>
    </row>
    <row r="385" spans="12:13" x14ac:dyDescent="0.25">
      <c r="L385" s="40"/>
      <c r="M385" s="40"/>
    </row>
    <row r="386" spans="12:13" x14ac:dyDescent="0.25">
      <c r="L386" s="40"/>
      <c r="M386" s="40"/>
    </row>
    <row r="387" spans="12:13" x14ac:dyDescent="0.25">
      <c r="L387" s="40"/>
      <c r="M387" s="40"/>
    </row>
    <row r="388" spans="12:13" x14ac:dyDescent="0.25">
      <c r="L388" s="40"/>
      <c r="M388" s="40"/>
    </row>
    <row r="389" spans="12:13" x14ac:dyDescent="0.25">
      <c r="L389" s="40"/>
      <c r="M389" s="40"/>
    </row>
    <row r="390" spans="12:13" x14ac:dyDescent="0.25">
      <c r="L390" s="40"/>
      <c r="M390" s="40"/>
    </row>
    <row r="391" spans="12:13" x14ac:dyDescent="0.25">
      <c r="L391" s="40"/>
      <c r="M391" s="40"/>
    </row>
    <row r="392" spans="12:13" x14ac:dyDescent="0.25">
      <c r="L392" s="40"/>
      <c r="M392" s="40"/>
    </row>
    <row r="393" spans="12:13" x14ac:dyDescent="0.25">
      <c r="L393" s="40"/>
      <c r="M393" s="40"/>
    </row>
    <row r="394" spans="12:13" x14ac:dyDescent="0.25">
      <c r="L394" s="40"/>
      <c r="M394" s="40"/>
    </row>
    <row r="395" spans="12:13" x14ac:dyDescent="0.25">
      <c r="L395" s="40"/>
      <c r="M395" s="40"/>
    </row>
    <row r="396" spans="12:13" x14ac:dyDescent="0.25">
      <c r="L396" s="40"/>
      <c r="M396" s="40"/>
    </row>
    <row r="397" spans="12:13" x14ac:dyDescent="0.25">
      <c r="L397" s="40"/>
      <c r="M397" s="40"/>
    </row>
    <row r="398" spans="12:13" x14ac:dyDescent="0.25">
      <c r="L398" s="40"/>
      <c r="M398" s="40"/>
    </row>
    <row r="399" spans="12:13" x14ac:dyDescent="0.25">
      <c r="L399" s="40"/>
      <c r="M399" s="40"/>
    </row>
    <row r="400" spans="12:13" x14ac:dyDescent="0.25">
      <c r="L400" s="40"/>
      <c r="M400" s="40"/>
    </row>
    <row r="401" spans="12:13" x14ac:dyDescent="0.25">
      <c r="L401" s="40"/>
      <c r="M401" s="40"/>
    </row>
    <row r="402" spans="12:13" x14ac:dyDescent="0.25">
      <c r="L402" s="40"/>
      <c r="M402" s="40"/>
    </row>
    <row r="403" spans="12:13" x14ac:dyDescent="0.25">
      <c r="L403" s="40"/>
      <c r="M403" s="40"/>
    </row>
    <row r="404" spans="12:13" x14ac:dyDescent="0.25">
      <c r="L404" s="40"/>
      <c r="M404" s="40"/>
    </row>
    <row r="405" spans="12:13" x14ac:dyDescent="0.25">
      <c r="L405" s="40"/>
      <c r="M405" s="40"/>
    </row>
    <row r="406" spans="12:13" x14ac:dyDescent="0.25">
      <c r="L406" s="40"/>
      <c r="M406" s="40"/>
    </row>
    <row r="407" spans="12:13" x14ac:dyDescent="0.25">
      <c r="L407" s="40"/>
      <c r="M407" s="40"/>
    </row>
    <row r="408" spans="12:13" x14ac:dyDescent="0.25">
      <c r="L408" s="40"/>
      <c r="M408" s="40"/>
    </row>
    <row r="409" spans="12:13" x14ac:dyDescent="0.25">
      <c r="L409" s="40"/>
      <c r="M409" s="40"/>
    </row>
    <row r="410" spans="12:13" x14ac:dyDescent="0.25">
      <c r="L410" s="40"/>
      <c r="M410" s="40"/>
    </row>
    <row r="411" spans="12:13" x14ac:dyDescent="0.25">
      <c r="L411" s="40"/>
      <c r="M411" s="40"/>
    </row>
    <row r="412" spans="12:13" x14ac:dyDescent="0.25">
      <c r="L412" s="40"/>
      <c r="M412" s="40"/>
    </row>
    <row r="413" spans="12:13" x14ac:dyDescent="0.25">
      <c r="L413" s="40"/>
      <c r="M413" s="40"/>
    </row>
    <row r="414" spans="12:13" x14ac:dyDescent="0.25">
      <c r="L414" s="40"/>
      <c r="M414" s="40"/>
    </row>
    <row r="415" spans="12:13" x14ac:dyDescent="0.25">
      <c r="L415" s="40"/>
      <c r="M415" s="40"/>
    </row>
    <row r="416" spans="12:13" x14ac:dyDescent="0.25">
      <c r="L416" s="40"/>
      <c r="M416" s="40"/>
    </row>
    <row r="417" spans="12:13" x14ac:dyDescent="0.25">
      <c r="L417" s="40"/>
      <c r="M417" s="40"/>
    </row>
    <row r="418" spans="12:13" x14ac:dyDescent="0.25">
      <c r="L418" s="40"/>
      <c r="M418" s="40"/>
    </row>
    <row r="419" spans="12:13" x14ac:dyDescent="0.25">
      <c r="L419" s="40"/>
      <c r="M419" s="40"/>
    </row>
    <row r="420" spans="12:13" x14ac:dyDescent="0.25">
      <c r="L420" s="40"/>
      <c r="M420" s="40"/>
    </row>
    <row r="421" spans="12:13" x14ac:dyDescent="0.25">
      <c r="L421" s="40"/>
      <c r="M421" s="40"/>
    </row>
    <row r="422" spans="12:13" x14ac:dyDescent="0.25">
      <c r="L422" s="40"/>
      <c r="M422" s="40"/>
    </row>
    <row r="423" spans="12:13" x14ac:dyDescent="0.25">
      <c r="L423" s="40"/>
      <c r="M423" s="40"/>
    </row>
    <row r="424" spans="12:13" x14ac:dyDescent="0.25">
      <c r="L424" s="40"/>
      <c r="M424" s="40"/>
    </row>
    <row r="425" spans="12:13" x14ac:dyDescent="0.25">
      <c r="L425" s="40"/>
      <c r="M425" s="40"/>
    </row>
    <row r="426" spans="12:13" x14ac:dyDescent="0.25">
      <c r="L426" s="40"/>
      <c r="M426" s="40"/>
    </row>
    <row r="427" spans="12:13" x14ac:dyDescent="0.25">
      <c r="L427" s="40"/>
      <c r="M427" s="40"/>
    </row>
    <row r="428" spans="12:13" x14ac:dyDescent="0.25">
      <c r="L428" s="40"/>
      <c r="M428" s="40"/>
    </row>
    <row r="429" spans="12:13" x14ac:dyDescent="0.25">
      <c r="L429" s="40"/>
      <c r="M429" s="40"/>
    </row>
    <row r="430" spans="12:13" x14ac:dyDescent="0.25">
      <c r="L430" s="40"/>
      <c r="M430" s="40"/>
    </row>
    <row r="431" spans="12:13" x14ac:dyDescent="0.25">
      <c r="L431" s="40"/>
      <c r="M431" s="40"/>
    </row>
    <row r="432" spans="12:13" x14ac:dyDescent="0.25">
      <c r="L432" s="40"/>
      <c r="M432" s="40"/>
    </row>
    <row r="433" spans="12:13" x14ac:dyDescent="0.25">
      <c r="L433" s="40"/>
      <c r="M433" s="40"/>
    </row>
    <row r="434" spans="12:13" x14ac:dyDescent="0.25">
      <c r="L434" s="40"/>
      <c r="M434" s="40"/>
    </row>
    <row r="435" spans="12:13" x14ac:dyDescent="0.25">
      <c r="L435" s="40"/>
      <c r="M435" s="40"/>
    </row>
    <row r="436" spans="12:13" x14ac:dyDescent="0.25">
      <c r="L436" s="40"/>
      <c r="M436" s="40"/>
    </row>
    <row r="437" spans="12:13" x14ac:dyDescent="0.25">
      <c r="L437" s="40"/>
      <c r="M437" s="40"/>
    </row>
    <row r="438" spans="12:13" x14ac:dyDescent="0.25">
      <c r="L438" s="40"/>
      <c r="M438" s="40"/>
    </row>
    <row r="439" spans="12:13" x14ac:dyDescent="0.25">
      <c r="L439" s="40"/>
      <c r="M439" s="40"/>
    </row>
    <row r="440" spans="12:13" x14ac:dyDescent="0.25">
      <c r="L440" s="40"/>
      <c r="M440" s="40"/>
    </row>
    <row r="441" spans="12:13" x14ac:dyDescent="0.25">
      <c r="L441" s="40"/>
      <c r="M441" s="40"/>
    </row>
    <row r="442" spans="12:13" x14ac:dyDescent="0.25">
      <c r="L442" s="40"/>
      <c r="M442" s="40"/>
    </row>
    <row r="443" spans="12:13" x14ac:dyDescent="0.25">
      <c r="L443" s="40"/>
      <c r="M443" s="40"/>
    </row>
    <row r="444" spans="12:13" x14ac:dyDescent="0.25">
      <c r="L444" s="40"/>
      <c r="M444" s="40"/>
    </row>
    <row r="445" spans="12:13" x14ac:dyDescent="0.25">
      <c r="L445" s="40"/>
      <c r="M445" s="40"/>
    </row>
    <row r="446" spans="12:13" x14ac:dyDescent="0.25">
      <c r="L446" s="40"/>
      <c r="M446" s="40"/>
    </row>
    <row r="447" spans="12:13" x14ac:dyDescent="0.25">
      <c r="L447" s="40"/>
      <c r="M447" s="40"/>
    </row>
    <row r="448" spans="12:13" x14ac:dyDescent="0.25">
      <c r="L448" s="40"/>
      <c r="M448" s="40"/>
    </row>
    <row r="449" spans="12:13" x14ac:dyDescent="0.25">
      <c r="L449" s="40"/>
      <c r="M449" s="40"/>
    </row>
    <row r="450" spans="12:13" x14ac:dyDescent="0.25">
      <c r="L450" s="40"/>
      <c r="M450" s="40"/>
    </row>
    <row r="451" spans="12:13" x14ac:dyDescent="0.25">
      <c r="L451" s="40"/>
      <c r="M451" s="40"/>
    </row>
    <row r="452" spans="12:13" x14ac:dyDescent="0.25">
      <c r="L452" s="40"/>
      <c r="M452" s="40"/>
    </row>
    <row r="453" spans="12:13" x14ac:dyDescent="0.25">
      <c r="L453" s="40"/>
      <c r="M453" s="40"/>
    </row>
    <row r="454" spans="12:13" x14ac:dyDescent="0.25">
      <c r="L454" s="40"/>
      <c r="M454" s="40"/>
    </row>
    <row r="455" spans="12:13" x14ac:dyDescent="0.25">
      <c r="L455" s="40"/>
      <c r="M455" s="40"/>
    </row>
    <row r="456" spans="12:13" x14ac:dyDescent="0.25">
      <c r="L456" s="40"/>
      <c r="M456" s="40"/>
    </row>
    <row r="457" spans="12:13" x14ac:dyDescent="0.25">
      <c r="L457" s="40"/>
      <c r="M457" s="40"/>
    </row>
    <row r="458" spans="12:13" x14ac:dyDescent="0.25">
      <c r="L458" s="40"/>
      <c r="M458" s="40"/>
    </row>
    <row r="459" spans="12:13" x14ac:dyDescent="0.25">
      <c r="L459" s="40"/>
      <c r="M459" s="40"/>
    </row>
    <row r="460" spans="12:13" x14ac:dyDescent="0.25">
      <c r="L460" s="40"/>
      <c r="M460" s="40"/>
    </row>
    <row r="461" spans="12:13" x14ac:dyDescent="0.25">
      <c r="L461" s="40"/>
      <c r="M461" s="40"/>
    </row>
    <row r="462" spans="12:13" x14ac:dyDescent="0.25">
      <c r="L462" s="40"/>
      <c r="M462" s="40"/>
    </row>
    <row r="463" spans="12:13" x14ac:dyDescent="0.25">
      <c r="L463" s="40"/>
      <c r="M463" s="40"/>
    </row>
    <row r="464" spans="12:13" x14ac:dyDescent="0.25">
      <c r="L464" s="40"/>
      <c r="M464" s="40"/>
    </row>
    <row r="465" spans="12:13" x14ac:dyDescent="0.25">
      <c r="L465" s="40"/>
      <c r="M465" s="40"/>
    </row>
    <row r="466" spans="12:13" x14ac:dyDescent="0.25">
      <c r="L466" s="40"/>
      <c r="M466" s="40"/>
    </row>
    <row r="467" spans="12:13" x14ac:dyDescent="0.25">
      <c r="L467" s="40"/>
      <c r="M467" s="40"/>
    </row>
    <row r="468" spans="12:13" x14ac:dyDescent="0.25">
      <c r="L468" s="40"/>
      <c r="M468" s="40"/>
    </row>
    <row r="469" spans="12:13" x14ac:dyDescent="0.25">
      <c r="L469" s="40"/>
      <c r="M469" s="40"/>
    </row>
    <row r="470" spans="12:13" x14ac:dyDescent="0.25">
      <c r="L470" s="40"/>
      <c r="M470" s="40"/>
    </row>
    <row r="471" spans="12:13" x14ac:dyDescent="0.25">
      <c r="L471" s="40"/>
      <c r="M471" s="40"/>
    </row>
    <row r="472" spans="12:13" x14ac:dyDescent="0.25">
      <c r="L472" s="40"/>
      <c r="M472" s="40"/>
    </row>
    <row r="473" spans="12:13" x14ac:dyDescent="0.25">
      <c r="L473" s="40"/>
      <c r="M473" s="40"/>
    </row>
    <row r="474" spans="12:13" x14ac:dyDescent="0.25">
      <c r="L474" s="40"/>
      <c r="M474" s="40"/>
    </row>
    <row r="475" spans="12:13" x14ac:dyDescent="0.25">
      <c r="L475" s="40"/>
      <c r="M475" s="40"/>
    </row>
    <row r="476" spans="12:13" x14ac:dyDescent="0.25">
      <c r="L476" s="40"/>
      <c r="M476" s="40"/>
    </row>
    <row r="477" spans="12:13" x14ac:dyDescent="0.25">
      <c r="L477" s="40"/>
      <c r="M477" s="40"/>
    </row>
    <row r="478" spans="12:13" x14ac:dyDescent="0.25">
      <c r="L478" s="40"/>
      <c r="M478" s="40"/>
    </row>
    <row r="479" spans="12:13" x14ac:dyDescent="0.25">
      <c r="L479" s="40"/>
      <c r="M479" s="40"/>
    </row>
    <row r="480" spans="12:13" x14ac:dyDescent="0.25">
      <c r="L480" s="40"/>
      <c r="M480" s="40"/>
    </row>
    <row r="481" spans="12:13" x14ac:dyDescent="0.25">
      <c r="L481" s="40"/>
      <c r="M481" s="40"/>
    </row>
    <row r="482" spans="12:13" x14ac:dyDescent="0.25">
      <c r="L482" s="40"/>
      <c r="M482" s="40"/>
    </row>
    <row r="483" spans="12:13" x14ac:dyDescent="0.25">
      <c r="L483" s="40"/>
      <c r="M483" s="40"/>
    </row>
    <row r="484" spans="12:13" x14ac:dyDescent="0.25">
      <c r="L484" s="40"/>
      <c r="M484" s="40"/>
    </row>
    <row r="485" spans="12:13" x14ac:dyDescent="0.25">
      <c r="L485" s="40"/>
      <c r="M485" s="40"/>
    </row>
    <row r="486" spans="12:13" x14ac:dyDescent="0.25">
      <c r="L486" s="40"/>
      <c r="M486" s="40"/>
    </row>
    <row r="487" spans="12:13" x14ac:dyDescent="0.25">
      <c r="L487" s="40"/>
      <c r="M487" s="40"/>
    </row>
    <row r="488" spans="12:13" x14ac:dyDescent="0.25">
      <c r="L488" s="40"/>
      <c r="M488" s="40"/>
    </row>
    <row r="489" spans="12:13" x14ac:dyDescent="0.25">
      <c r="L489" s="40"/>
      <c r="M489" s="40"/>
    </row>
    <row r="490" spans="12:13" x14ac:dyDescent="0.25">
      <c r="L490" s="40"/>
      <c r="M490" s="40"/>
    </row>
    <row r="491" spans="12:13" x14ac:dyDescent="0.25">
      <c r="L491" s="40"/>
      <c r="M491" s="40"/>
    </row>
    <row r="492" spans="12:13" x14ac:dyDescent="0.25">
      <c r="L492" s="40"/>
      <c r="M492" s="40"/>
    </row>
    <row r="493" spans="12:13" x14ac:dyDescent="0.25">
      <c r="L493" s="40"/>
      <c r="M493" s="40"/>
    </row>
    <row r="494" spans="12:13" x14ac:dyDescent="0.25">
      <c r="L494" s="40"/>
      <c r="M494" s="40"/>
    </row>
    <row r="495" spans="12:13" x14ac:dyDescent="0.25">
      <c r="L495" s="40"/>
      <c r="M495" s="40"/>
    </row>
    <row r="496" spans="12:13" x14ac:dyDescent="0.25">
      <c r="L496" s="40"/>
      <c r="M496" s="40"/>
    </row>
    <row r="497" spans="12:13" x14ac:dyDescent="0.25">
      <c r="L497" s="40"/>
      <c r="M497" s="40"/>
    </row>
    <row r="498" spans="12:13" x14ac:dyDescent="0.25">
      <c r="L498" s="40"/>
      <c r="M498" s="40"/>
    </row>
    <row r="499" spans="12:13" x14ac:dyDescent="0.25">
      <c r="L499" s="40"/>
      <c r="M499" s="40"/>
    </row>
    <row r="500" spans="12:13" x14ac:dyDescent="0.25">
      <c r="L500" s="40"/>
      <c r="M500" s="40"/>
    </row>
    <row r="501" spans="12:13" x14ac:dyDescent="0.25">
      <c r="L501" s="40"/>
      <c r="M501" s="40"/>
    </row>
    <row r="502" spans="12:13" x14ac:dyDescent="0.25">
      <c r="L502" s="40"/>
      <c r="M502" s="40"/>
    </row>
    <row r="503" spans="12:13" x14ac:dyDescent="0.25">
      <c r="L503" s="40"/>
      <c r="M503" s="40"/>
    </row>
    <row r="504" spans="12:13" x14ac:dyDescent="0.25">
      <c r="L504" s="40"/>
      <c r="M504" s="40"/>
    </row>
    <row r="505" spans="12:13" x14ac:dyDescent="0.25">
      <c r="L505" s="40"/>
      <c r="M505" s="40"/>
    </row>
    <row r="506" spans="12:13" x14ac:dyDescent="0.25">
      <c r="L506" s="40"/>
      <c r="M506" s="40"/>
    </row>
    <row r="507" spans="12:13" x14ac:dyDescent="0.25">
      <c r="L507" s="40"/>
      <c r="M507" s="40"/>
    </row>
    <row r="508" spans="12:13" x14ac:dyDescent="0.25">
      <c r="L508" s="40"/>
      <c r="M508" s="40"/>
    </row>
    <row r="509" spans="12:13" x14ac:dyDescent="0.25">
      <c r="L509" s="40"/>
      <c r="M509" s="40"/>
    </row>
    <row r="510" spans="12:13" x14ac:dyDescent="0.25">
      <c r="L510" s="40"/>
      <c r="M510" s="40"/>
    </row>
    <row r="511" spans="12:13" x14ac:dyDescent="0.25">
      <c r="L511" s="40"/>
      <c r="M511" s="40"/>
    </row>
    <row r="512" spans="12:13" x14ac:dyDescent="0.25">
      <c r="L512" s="40"/>
      <c r="M512" s="40"/>
    </row>
    <row r="513" spans="12:13" x14ac:dyDescent="0.25">
      <c r="L513" s="40"/>
      <c r="M513" s="40"/>
    </row>
    <row r="514" spans="12:13" x14ac:dyDescent="0.25">
      <c r="L514" s="40"/>
      <c r="M514" s="40"/>
    </row>
    <row r="515" spans="12:13" x14ac:dyDescent="0.25">
      <c r="L515" s="40"/>
      <c r="M515" s="40"/>
    </row>
    <row r="516" spans="12:13" x14ac:dyDescent="0.25">
      <c r="L516" s="40"/>
      <c r="M516" s="40"/>
    </row>
    <row r="517" spans="12:13" x14ac:dyDescent="0.25">
      <c r="L517" s="40"/>
      <c r="M517" s="40"/>
    </row>
    <row r="518" spans="12:13" x14ac:dyDescent="0.25">
      <c r="L518" s="40"/>
      <c r="M518" s="40"/>
    </row>
    <row r="519" spans="12:13" x14ac:dyDescent="0.25">
      <c r="L519" s="40"/>
      <c r="M519" s="40"/>
    </row>
    <row r="520" spans="12:13" x14ac:dyDescent="0.25">
      <c r="L520" s="40"/>
      <c r="M520" s="40"/>
    </row>
    <row r="521" spans="12:13" x14ac:dyDescent="0.25">
      <c r="L521" s="40"/>
      <c r="M521" s="40"/>
    </row>
    <row r="522" spans="12:13" x14ac:dyDescent="0.25">
      <c r="L522" s="40"/>
      <c r="M522" s="40"/>
    </row>
    <row r="523" spans="12:13" x14ac:dyDescent="0.25">
      <c r="L523" s="40"/>
      <c r="M523" s="40"/>
    </row>
    <row r="524" spans="12:13" x14ac:dyDescent="0.25">
      <c r="L524" s="40"/>
      <c r="M524" s="40"/>
    </row>
    <row r="525" spans="12:13" x14ac:dyDescent="0.25">
      <c r="L525" s="40"/>
      <c r="M525" s="40"/>
    </row>
    <row r="526" spans="12:13" x14ac:dyDescent="0.25">
      <c r="L526" s="40"/>
      <c r="M526" s="40"/>
    </row>
    <row r="527" spans="12:13" x14ac:dyDescent="0.25">
      <c r="L527" s="40"/>
      <c r="M527" s="40"/>
    </row>
    <row r="528" spans="12:13" x14ac:dyDescent="0.25">
      <c r="L528" s="40"/>
      <c r="M528" s="40"/>
    </row>
    <row r="529" spans="12:13" x14ac:dyDescent="0.25">
      <c r="L529" s="40"/>
      <c r="M529" s="40"/>
    </row>
    <row r="530" spans="12:13" x14ac:dyDescent="0.25">
      <c r="L530" s="40"/>
      <c r="M530" s="40"/>
    </row>
    <row r="531" spans="12:13" x14ac:dyDescent="0.25">
      <c r="L531" s="40"/>
      <c r="M531" s="40"/>
    </row>
    <row r="532" spans="12:13" x14ac:dyDescent="0.25">
      <c r="L532" s="40"/>
      <c r="M532" s="40"/>
    </row>
    <row r="533" spans="12:13" x14ac:dyDescent="0.25">
      <c r="L533" s="40"/>
      <c r="M533" s="40"/>
    </row>
    <row r="534" spans="12:13" x14ac:dyDescent="0.25">
      <c r="L534" s="40"/>
      <c r="M534" s="40"/>
    </row>
    <row r="535" spans="12:13" x14ac:dyDescent="0.25">
      <c r="L535" s="40"/>
      <c r="M535" s="40"/>
    </row>
    <row r="536" spans="12:13" x14ac:dyDescent="0.25">
      <c r="L536" s="40"/>
      <c r="M536" s="40"/>
    </row>
    <row r="537" spans="12:13" x14ac:dyDescent="0.25">
      <c r="L537" s="40"/>
      <c r="M537" s="40"/>
    </row>
    <row r="538" spans="12:13" x14ac:dyDescent="0.25">
      <c r="L538" s="40"/>
      <c r="M538" s="40"/>
    </row>
    <row r="539" spans="12:13" x14ac:dyDescent="0.25">
      <c r="L539" s="40"/>
      <c r="M539" s="40"/>
    </row>
    <row r="540" spans="12:13" x14ac:dyDescent="0.25">
      <c r="L540" s="40"/>
      <c r="M540" s="40"/>
    </row>
    <row r="541" spans="12:13" x14ac:dyDescent="0.25">
      <c r="L541" s="40"/>
      <c r="M541" s="40"/>
    </row>
    <row r="542" spans="12:13" x14ac:dyDescent="0.25">
      <c r="L542" s="40"/>
      <c r="M542" s="40"/>
    </row>
    <row r="543" spans="12:13" x14ac:dyDescent="0.25">
      <c r="L543" s="40"/>
      <c r="M543" s="40"/>
    </row>
    <row r="544" spans="12:13" x14ac:dyDescent="0.25">
      <c r="L544" s="40"/>
      <c r="M544" s="40"/>
    </row>
    <row r="545" spans="12:13" x14ac:dyDescent="0.25">
      <c r="L545" s="40"/>
      <c r="M545" s="40"/>
    </row>
    <row r="546" spans="12:13" x14ac:dyDescent="0.25">
      <c r="L546" s="40"/>
      <c r="M546" s="40"/>
    </row>
    <row r="547" spans="12:13" x14ac:dyDescent="0.25">
      <c r="L547" s="40"/>
      <c r="M547" s="40"/>
    </row>
    <row r="548" spans="12:13" x14ac:dyDescent="0.25">
      <c r="L548" s="40"/>
      <c r="M548" s="40"/>
    </row>
    <row r="549" spans="12:13" x14ac:dyDescent="0.25">
      <c r="L549" s="40"/>
      <c r="M549" s="40"/>
    </row>
    <row r="550" spans="12:13" x14ac:dyDescent="0.25">
      <c r="L550" s="40"/>
      <c r="M550" s="40"/>
    </row>
    <row r="551" spans="12:13" x14ac:dyDescent="0.25">
      <c r="L551" s="40"/>
      <c r="M551" s="40"/>
    </row>
    <row r="552" spans="12:13" x14ac:dyDescent="0.25">
      <c r="L552" s="40"/>
      <c r="M552" s="40"/>
    </row>
    <row r="553" spans="12:13" x14ac:dyDescent="0.25">
      <c r="L553" s="40"/>
      <c r="M553" s="40"/>
    </row>
    <row r="554" spans="12:13" x14ac:dyDescent="0.25">
      <c r="L554" s="40"/>
      <c r="M554" s="40"/>
    </row>
    <row r="555" spans="12:13" x14ac:dyDescent="0.25">
      <c r="L555" s="40"/>
      <c r="M555" s="40"/>
    </row>
    <row r="556" spans="12:13" x14ac:dyDescent="0.25">
      <c r="L556" s="40"/>
      <c r="M556" s="40"/>
    </row>
    <row r="557" spans="12:13" x14ac:dyDescent="0.25">
      <c r="L557" s="40"/>
      <c r="M557" s="40"/>
    </row>
    <row r="558" spans="12:13" x14ac:dyDescent="0.25">
      <c r="L558" s="40"/>
      <c r="M558" s="40"/>
    </row>
    <row r="559" spans="12:13" x14ac:dyDescent="0.25">
      <c r="L559" s="40"/>
      <c r="M559" s="40"/>
    </row>
    <row r="560" spans="12:13" x14ac:dyDescent="0.25">
      <c r="L560" s="40"/>
      <c r="M560" s="40"/>
    </row>
    <row r="561" spans="12:13" x14ac:dyDescent="0.25">
      <c r="L561" s="40"/>
      <c r="M561" s="40"/>
    </row>
    <row r="562" spans="12:13" x14ac:dyDescent="0.25">
      <c r="L562" s="40"/>
      <c r="M562" s="40"/>
    </row>
    <row r="563" spans="12:13" x14ac:dyDescent="0.25">
      <c r="L563" s="40"/>
      <c r="M563" s="40"/>
    </row>
    <row r="564" spans="12:13" x14ac:dyDescent="0.25">
      <c r="L564" s="40"/>
      <c r="M564" s="40"/>
    </row>
    <row r="565" spans="12:13" x14ac:dyDescent="0.25">
      <c r="L565" s="40"/>
      <c r="M565" s="40"/>
    </row>
    <row r="566" spans="12:13" x14ac:dyDescent="0.25">
      <c r="L566" s="40"/>
      <c r="M566" s="40"/>
    </row>
    <row r="567" spans="12:13" x14ac:dyDescent="0.25">
      <c r="L567" s="40"/>
      <c r="M567" s="40"/>
    </row>
    <row r="568" spans="12:13" x14ac:dyDescent="0.25">
      <c r="L568" s="40"/>
      <c r="M568" s="40"/>
    </row>
    <row r="569" spans="12:13" x14ac:dyDescent="0.25">
      <c r="L569" s="40"/>
      <c r="M569" s="40"/>
    </row>
    <row r="570" spans="12:13" x14ac:dyDescent="0.25">
      <c r="L570" s="40"/>
      <c r="M570" s="40"/>
    </row>
    <row r="571" spans="12:13" x14ac:dyDescent="0.25">
      <c r="L571" s="40"/>
      <c r="M571" s="40"/>
    </row>
    <row r="572" spans="12:13" x14ac:dyDescent="0.25">
      <c r="L572" s="40"/>
      <c r="M572" s="40"/>
    </row>
    <row r="573" spans="12:13" x14ac:dyDescent="0.25">
      <c r="L573" s="40"/>
      <c r="M573" s="40"/>
    </row>
    <row r="574" spans="12:13" x14ac:dyDescent="0.25">
      <c r="L574" s="40"/>
      <c r="M574" s="40"/>
    </row>
    <row r="575" spans="12:13" x14ac:dyDescent="0.25">
      <c r="L575" s="40"/>
      <c r="M575" s="40"/>
    </row>
    <row r="576" spans="12:13" x14ac:dyDescent="0.25">
      <c r="L576" s="40"/>
      <c r="M576" s="40"/>
    </row>
    <row r="577" spans="12:13" x14ac:dyDescent="0.25">
      <c r="L577" s="40"/>
      <c r="M577" s="40"/>
    </row>
    <row r="578" spans="12:13" x14ac:dyDescent="0.25">
      <c r="L578" s="40"/>
      <c r="M578" s="40"/>
    </row>
    <row r="579" spans="12:13" x14ac:dyDescent="0.25">
      <c r="L579" s="40"/>
      <c r="M579" s="40"/>
    </row>
    <row r="580" spans="12:13" x14ac:dyDescent="0.25">
      <c r="L580" s="40"/>
      <c r="M580" s="40"/>
    </row>
    <row r="581" spans="12:13" x14ac:dyDescent="0.25">
      <c r="L581" s="40"/>
      <c r="M581" s="40"/>
    </row>
    <row r="582" spans="12:13" x14ac:dyDescent="0.25">
      <c r="L582" s="40"/>
      <c r="M582" s="40"/>
    </row>
    <row r="583" spans="12:13" x14ac:dyDescent="0.25">
      <c r="L583" s="40"/>
      <c r="M583" s="40"/>
    </row>
    <row r="584" spans="12:13" x14ac:dyDescent="0.25">
      <c r="L584" s="40"/>
      <c r="M584" s="40"/>
    </row>
    <row r="585" spans="12:13" x14ac:dyDescent="0.25">
      <c r="L585" s="40"/>
      <c r="M585" s="40"/>
    </row>
    <row r="586" spans="12:13" x14ac:dyDescent="0.25">
      <c r="L586" s="40"/>
      <c r="M586" s="40"/>
    </row>
    <row r="587" spans="12:13" x14ac:dyDescent="0.25">
      <c r="L587" s="40"/>
      <c r="M587" s="40"/>
    </row>
    <row r="588" spans="12:13" x14ac:dyDescent="0.25">
      <c r="L588" s="40"/>
      <c r="M588" s="40"/>
    </row>
    <row r="589" spans="12:13" x14ac:dyDescent="0.25">
      <c r="L589" s="40"/>
      <c r="M589" s="40"/>
    </row>
    <row r="590" spans="12:13" x14ac:dyDescent="0.25">
      <c r="L590" s="40"/>
      <c r="M590" s="40"/>
    </row>
    <row r="591" spans="12:13" x14ac:dyDescent="0.25">
      <c r="L591" s="40"/>
      <c r="M591" s="40"/>
    </row>
    <row r="592" spans="12:13" x14ac:dyDescent="0.25">
      <c r="L592" s="40"/>
      <c r="M592" s="40"/>
    </row>
    <row r="593" spans="12:13" x14ac:dyDescent="0.25">
      <c r="L593" s="40"/>
      <c r="M593" s="40"/>
    </row>
    <row r="594" spans="12:13" x14ac:dyDescent="0.25">
      <c r="L594" s="40"/>
      <c r="M594" s="40"/>
    </row>
    <row r="595" spans="12:13" x14ac:dyDescent="0.25">
      <c r="L595" s="40"/>
      <c r="M595" s="40"/>
    </row>
    <row r="596" spans="12:13" x14ac:dyDescent="0.25">
      <c r="L596" s="40"/>
      <c r="M596" s="40"/>
    </row>
    <row r="597" spans="12:13" x14ac:dyDescent="0.25">
      <c r="L597" s="40"/>
      <c r="M597" s="40"/>
    </row>
    <row r="598" spans="12:13" x14ac:dyDescent="0.25">
      <c r="L598" s="40"/>
      <c r="M598" s="40"/>
    </row>
    <row r="599" spans="12:13" x14ac:dyDescent="0.25">
      <c r="L599" s="40"/>
      <c r="M599" s="40"/>
    </row>
    <row r="600" spans="12:13" x14ac:dyDescent="0.25">
      <c r="L600" s="40"/>
      <c r="M600" s="40"/>
    </row>
    <row r="601" spans="12:13" x14ac:dyDescent="0.25">
      <c r="L601" s="40"/>
      <c r="M601" s="40"/>
    </row>
    <row r="602" spans="12:13" x14ac:dyDescent="0.25">
      <c r="L602" s="40"/>
      <c r="M602" s="40"/>
    </row>
    <row r="603" spans="12:13" x14ac:dyDescent="0.25">
      <c r="L603" s="40"/>
      <c r="M603" s="40"/>
    </row>
    <row r="604" spans="12:13" x14ac:dyDescent="0.25">
      <c r="L604" s="40"/>
      <c r="M604" s="40"/>
    </row>
    <row r="605" spans="12:13" x14ac:dyDescent="0.25">
      <c r="L605" s="40"/>
      <c r="M605" s="40"/>
    </row>
    <row r="606" spans="12:13" x14ac:dyDescent="0.25">
      <c r="L606" s="40"/>
      <c r="M606" s="40"/>
    </row>
    <row r="607" spans="12:13" x14ac:dyDescent="0.25">
      <c r="L607" s="40"/>
      <c r="M607" s="40"/>
    </row>
    <row r="608" spans="12:13" x14ac:dyDescent="0.25">
      <c r="L608" s="40"/>
      <c r="M608" s="40"/>
    </row>
    <row r="609" spans="12:13" x14ac:dyDescent="0.25">
      <c r="L609" s="40"/>
      <c r="M609" s="40"/>
    </row>
    <row r="610" spans="12:13" x14ac:dyDescent="0.25">
      <c r="L610" s="40"/>
      <c r="M610" s="40"/>
    </row>
    <row r="611" spans="12:13" x14ac:dyDescent="0.25">
      <c r="L611" s="40"/>
      <c r="M611" s="40"/>
    </row>
    <row r="612" spans="12:13" x14ac:dyDescent="0.25">
      <c r="L612" s="40"/>
      <c r="M612" s="40"/>
    </row>
    <row r="613" spans="12:13" x14ac:dyDescent="0.25">
      <c r="L613" s="40"/>
      <c r="M613" s="40"/>
    </row>
    <row r="614" spans="12:13" x14ac:dyDescent="0.25">
      <c r="L614" s="40"/>
      <c r="M614" s="40"/>
    </row>
    <row r="615" spans="12:13" x14ac:dyDescent="0.25">
      <c r="L615" s="40"/>
      <c r="M615" s="40"/>
    </row>
    <row r="616" spans="12:13" x14ac:dyDescent="0.25">
      <c r="L616" s="40"/>
      <c r="M616" s="40"/>
    </row>
    <row r="617" spans="12:13" x14ac:dyDescent="0.25">
      <c r="L617" s="40"/>
      <c r="M617" s="40"/>
    </row>
    <row r="618" spans="12:13" x14ac:dyDescent="0.25">
      <c r="L618" s="40"/>
      <c r="M618" s="40"/>
    </row>
    <row r="619" spans="12:13" x14ac:dyDescent="0.25">
      <c r="L619" s="40"/>
      <c r="M619" s="40"/>
    </row>
    <row r="620" spans="12:13" x14ac:dyDescent="0.25">
      <c r="L620" s="40"/>
      <c r="M620" s="40"/>
    </row>
    <row r="621" spans="12:13" x14ac:dyDescent="0.25">
      <c r="L621" s="40"/>
      <c r="M621" s="40"/>
    </row>
    <row r="622" spans="12:13" x14ac:dyDescent="0.25">
      <c r="L622" s="40"/>
      <c r="M622" s="40"/>
    </row>
    <row r="623" spans="12:13" x14ac:dyDescent="0.25">
      <c r="L623" s="40"/>
      <c r="M623" s="40"/>
    </row>
    <row r="624" spans="12:13" x14ac:dyDescent="0.25">
      <c r="L624" s="40"/>
      <c r="M624" s="40"/>
    </row>
    <row r="625" spans="12:13" x14ac:dyDescent="0.25">
      <c r="L625" s="40"/>
      <c r="M625" s="40"/>
    </row>
    <row r="626" spans="12:13" x14ac:dyDescent="0.25">
      <c r="L626" s="40"/>
      <c r="M626" s="40"/>
    </row>
    <row r="627" spans="12:13" x14ac:dyDescent="0.25">
      <c r="L627" s="40"/>
      <c r="M627" s="40"/>
    </row>
    <row r="628" spans="12:13" x14ac:dyDescent="0.25">
      <c r="L628" s="40"/>
      <c r="M628" s="40"/>
    </row>
    <row r="629" spans="12:13" x14ac:dyDescent="0.25">
      <c r="L629" s="40"/>
      <c r="M629" s="40"/>
    </row>
    <row r="630" spans="12:13" x14ac:dyDescent="0.25">
      <c r="L630" s="40"/>
      <c r="M630" s="40"/>
    </row>
    <row r="631" spans="12:13" x14ac:dyDescent="0.25">
      <c r="L631" s="40"/>
      <c r="M631" s="40"/>
    </row>
    <row r="632" spans="12:13" x14ac:dyDescent="0.25">
      <c r="L632" s="40"/>
      <c r="M632" s="40"/>
    </row>
    <row r="633" spans="12:13" x14ac:dyDescent="0.25">
      <c r="L633" s="40"/>
      <c r="M633" s="40"/>
    </row>
    <row r="634" spans="12:13" x14ac:dyDescent="0.25">
      <c r="L634" s="40"/>
      <c r="M634" s="40"/>
    </row>
    <row r="635" spans="12:13" x14ac:dyDescent="0.25">
      <c r="L635" s="40"/>
      <c r="M635" s="40"/>
    </row>
    <row r="636" spans="12:13" x14ac:dyDescent="0.25">
      <c r="L636" s="40"/>
      <c r="M636" s="40"/>
    </row>
    <row r="637" spans="12:13" x14ac:dyDescent="0.25">
      <c r="L637" s="40"/>
      <c r="M637" s="40"/>
    </row>
    <row r="638" spans="12:13" x14ac:dyDescent="0.25">
      <c r="L638" s="40"/>
      <c r="M638" s="40"/>
    </row>
    <row r="639" spans="12:13" x14ac:dyDescent="0.25">
      <c r="L639" s="40"/>
      <c r="M639" s="40"/>
    </row>
    <row r="640" spans="12:13" x14ac:dyDescent="0.25">
      <c r="L640" s="40"/>
      <c r="M640" s="40"/>
    </row>
    <row r="641" spans="12:13" x14ac:dyDescent="0.25">
      <c r="L641" s="40"/>
      <c r="M641" s="40"/>
    </row>
    <row r="642" spans="12:13" x14ac:dyDescent="0.25">
      <c r="L642" s="40"/>
      <c r="M642" s="40"/>
    </row>
    <row r="643" spans="12:13" x14ac:dyDescent="0.25">
      <c r="L643" s="40"/>
      <c r="M643" s="40"/>
    </row>
    <row r="644" spans="12:13" x14ac:dyDescent="0.25">
      <c r="L644" s="40"/>
      <c r="M644" s="40"/>
    </row>
    <row r="645" spans="12:13" x14ac:dyDescent="0.25">
      <c r="L645" s="40"/>
      <c r="M645" s="40"/>
    </row>
    <row r="646" spans="12:13" x14ac:dyDescent="0.25">
      <c r="L646" s="40"/>
      <c r="M646" s="40"/>
    </row>
    <row r="647" spans="12:13" x14ac:dyDescent="0.25">
      <c r="L647" s="40"/>
      <c r="M647" s="40"/>
    </row>
    <row r="648" spans="12:13" x14ac:dyDescent="0.25">
      <c r="L648" s="40"/>
      <c r="M648" s="40"/>
    </row>
    <row r="649" spans="12:13" x14ac:dyDescent="0.25">
      <c r="L649" s="40"/>
      <c r="M649" s="40"/>
    </row>
    <row r="650" spans="12:13" x14ac:dyDescent="0.25">
      <c r="L650" s="40"/>
      <c r="M650" s="40"/>
    </row>
    <row r="651" spans="12:13" x14ac:dyDescent="0.25">
      <c r="L651" s="40"/>
      <c r="M651" s="40"/>
    </row>
    <row r="652" spans="12:13" x14ac:dyDescent="0.25">
      <c r="L652" s="40"/>
      <c r="M652" s="40"/>
    </row>
    <row r="653" spans="12:13" x14ac:dyDescent="0.25">
      <c r="L653" s="40"/>
      <c r="M653" s="40"/>
    </row>
    <row r="654" spans="12:13" x14ac:dyDescent="0.25">
      <c r="L654" s="40"/>
      <c r="M654" s="40"/>
    </row>
    <row r="655" spans="12:13" x14ac:dyDescent="0.25">
      <c r="L655" s="40"/>
      <c r="M655" s="40"/>
    </row>
    <row r="656" spans="12:13" x14ac:dyDescent="0.25">
      <c r="L656" s="40"/>
      <c r="M656" s="40"/>
    </row>
    <row r="657" spans="12:13" x14ac:dyDescent="0.25">
      <c r="L657" s="40"/>
      <c r="M657" s="40"/>
    </row>
    <row r="658" spans="12:13" x14ac:dyDescent="0.25">
      <c r="L658" s="40"/>
      <c r="M658" s="40"/>
    </row>
    <row r="659" spans="12:13" x14ac:dyDescent="0.25">
      <c r="L659" s="40"/>
      <c r="M659" s="40"/>
    </row>
    <row r="660" spans="12:13" x14ac:dyDescent="0.25">
      <c r="L660" s="40"/>
      <c r="M660" s="40"/>
    </row>
    <row r="661" spans="12:13" x14ac:dyDescent="0.25">
      <c r="L661" s="40"/>
      <c r="M661" s="40"/>
    </row>
    <row r="662" spans="12:13" x14ac:dyDescent="0.25">
      <c r="L662" s="40"/>
      <c r="M662" s="40"/>
    </row>
    <row r="663" spans="12:13" x14ac:dyDescent="0.25">
      <c r="L663" s="40"/>
      <c r="M663" s="40"/>
    </row>
    <row r="664" spans="12:13" x14ac:dyDescent="0.25">
      <c r="L664" s="40"/>
      <c r="M664" s="40"/>
    </row>
    <row r="665" spans="12:13" x14ac:dyDescent="0.25">
      <c r="L665" s="40"/>
      <c r="M665" s="40"/>
    </row>
    <row r="666" spans="12:13" x14ac:dyDescent="0.25">
      <c r="L666" s="40"/>
      <c r="M666" s="40"/>
    </row>
    <row r="667" spans="12:13" x14ac:dyDescent="0.25">
      <c r="L667" s="40"/>
      <c r="M667" s="40"/>
    </row>
    <row r="668" spans="12:13" x14ac:dyDescent="0.25">
      <c r="L668" s="40"/>
      <c r="M668" s="40"/>
    </row>
    <row r="669" spans="12:13" x14ac:dyDescent="0.25">
      <c r="L669" s="40"/>
      <c r="M669" s="40"/>
    </row>
    <row r="670" spans="12:13" x14ac:dyDescent="0.25">
      <c r="L670" s="40"/>
      <c r="M670" s="40"/>
    </row>
    <row r="671" spans="12:13" x14ac:dyDescent="0.25">
      <c r="L671" s="40"/>
      <c r="M671" s="40"/>
    </row>
    <row r="672" spans="12:13" x14ac:dyDescent="0.25">
      <c r="L672" s="40"/>
      <c r="M672" s="40"/>
    </row>
    <row r="673" spans="12:13" x14ac:dyDescent="0.25">
      <c r="L673" s="40"/>
      <c r="M673" s="40"/>
    </row>
    <row r="674" spans="12:13" x14ac:dyDescent="0.25">
      <c r="L674" s="40"/>
      <c r="M674" s="40"/>
    </row>
    <row r="675" spans="12:13" x14ac:dyDescent="0.25">
      <c r="L675" s="40"/>
      <c r="M675" s="40"/>
    </row>
    <row r="676" spans="12:13" x14ac:dyDescent="0.25">
      <c r="L676" s="40"/>
      <c r="M676" s="40"/>
    </row>
    <row r="677" spans="12:13" x14ac:dyDescent="0.25">
      <c r="L677" s="40"/>
      <c r="M677" s="40"/>
    </row>
    <row r="678" spans="12:13" x14ac:dyDescent="0.25">
      <c r="L678" s="40"/>
      <c r="M678" s="40"/>
    </row>
    <row r="679" spans="12:13" x14ac:dyDescent="0.25">
      <c r="L679" s="40"/>
      <c r="M679" s="40"/>
    </row>
    <row r="680" spans="12:13" x14ac:dyDescent="0.25">
      <c r="L680" s="40"/>
      <c r="M680" s="40"/>
    </row>
    <row r="681" spans="12:13" x14ac:dyDescent="0.25">
      <c r="L681" s="40"/>
      <c r="M681" s="40"/>
    </row>
    <row r="682" spans="12:13" x14ac:dyDescent="0.25">
      <c r="L682" s="40"/>
      <c r="M682" s="40"/>
    </row>
    <row r="683" spans="12:13" x14ac:dyDescent="0.25">
      <c r="L683" s="40"/>
      <c r="M683" s="40"/>
    </row>
    <row r="684" spans="12:13" x14ac:dyDescent="0.25">
      <c r="L684" s="40"/>
      <c r="M684" s="40"/>
    </row>
    <row r="685" spans="12:13" x14ac:dyDescent="0.25">
      <c r="L685" s="40"/>
      <c r="M685" s="40"/>
    </row>
    <row r="686" spans="12:13" x14ac:dyDescent="0.25">
      <c r="L686" s="40"/>
      <c r="M686" s="40"/>
    </row>
    <row r="687" spans="12:13" x14ac:dyDescent="0.25">
      <c r="L687" s="40"/>
      <c r="M687" s="40"/>
    </row>
    <row r="688" spans="12:13" x14ac:dyDescent="0.25">
      <c r="L688" s="40"/>
      <c r="M688" s="40"/>
    </row>
    <row r="689" spans="12:13" x14ac:dyDescent="0.25">
      <c r="L689" s="40"/>
      <c r="M689" s="40"/>
    </row>
    <row r="690" spans="12:13" x14ac:dyDescent="0.25">
      <c r="L690" s="40"/>
      <c r="M690" s="40"/>
    </row>
    <row r="691" spans="12:13" x14ac:dyDescent="0.25">
      <c r="L691" s="40"/>
      <c r="M691" s="40"/>
    </row>
    <row r="692" spans="12:13" x14ac:dyDescent="0.25">
      <c r="L692" s="40"/>
      <c r="M692" s="40"/>
    </row>
    <row r="693" spans="12:13" x14ac:dyDescent="0.25">
      <c r="L693" s="40"/>
      <c r="M693" s="40"/>
    </row>
    <row r="694" spans="12:13" x14ac:dyDescent="0.25">
      <c r="L694" s="40"/>
      <c r="M694" s="40"/>
    </row>
    <row r="695" spans="12:13" x14ac:dyDescent="0.25">
      <c r="L695" s="40"/>
      <c r="M695" s="40"/>
    </row>
    <row r="696" spans="12:13" x14ac:dyDescent="0.25">
      <c r="L696" s="40"/>
      <c r="M696" s="40"/>
    </row>
    <row r="697" spans="12:13" x14ac:dyDescent="0.25">
      <c r="L697" s="40"/>
      <c r="M697" s="40"/>
    </row>
    <row r="698" spans="12:13" x14ac:dyDescent="0.25">
      <c r="L698" s="40"/>
      <c r="M698" s="40"/>
    </row>
    <row r="699" spans="12:13" x14ac:dyDescent="0.25">
      <c r="L699" s="40"/>
      <c r="M699" s="40"/>
    </row>
    <row r="700" spans="12:13" x14ac:dyDescent="0.25">
      <c r="L700" s="40"/>
      <c r="M700" s="40"/>
    </row>
    <row r="701" spans="12:13" x14ac:dyDescent="0.25">
      <c r="L701" s="40"/>
      <c r="M701" s="40"/>
    </row>
    <row r="702" spans="12:13" x14ac:dyDescent="0.25">
      <c r="L702" s="40"/>
      <c r="M702" s="40"/>
    </row>
    <row r="703" spans="12:13" x14ac:dyDescent="0.25">
      <c r="L703" s="40"/>
      <c r="M703" s="40"/>
    </row>
    <row r="704" spans="12:13" x14ac:dyDescent="0.25">
      <c r="L704" s="40"/>
      <c r="M704" s="40"/>
    </row>
    <row r="705" spans="12:13" x14ac:dyDescent="0.25">
      <c r="L705" s="40"/>
      <c r="M705" s="40"/>
    </row>
    <row r="706" spans="12:13" x14ac:dyDescent="0.25">
      <c r="L706" s="40"/>
      <c r="M706" s="40"/>
    </row>
    <row r="707" spans="12:13" x14ac:dyDescent="0.25">
      <c r="L707" s="40"/>
      <c r="M707" s="40"/>
    </row>
    <row r="708" spans="12:13" x14ac:dyDescent="0.25">
      <c r="L708" s="40"/>
      <c r="M708" s="40"/>
    </row>
    <row r="709" spans="12:13" x14ac:dyDescent="0.25">
      <c r="L709" s="40"/>
      <c r="M709" s="40"/>
    </row>
    <row r="710" spans="12:13" x14ac:dyDescent="0.25">
      <c r="L710" s="40"/>
      <c r="M710" s="40"/>
    </row>
    <row r="711" spans="12:13" x14ac:dyDescent="0.25">
      <c r="L711" s="40"/>
      <c r="M711" s="40"/>
    </row>
    <row r="712" spans="12:13" x14ac:dyDescent="0.25">
      <c r="L712" s="40"/>
      <c r="M712" s="40"/>
    </row>
    <row r="713" spans="12:13" x14ac:dyDescent="0.25">
      <c r="L713" s="40"/>
      <c r="M713" s="40"/>
    </row>
    <row r="714" spans="12:13" x14ac:dyDescent="0.25">
      <c r="L714" s="40"/>
      <c r="M714" s="40"/>
    </row>
    <row r="715" spans="12:13" x14ac:dyDescent="0.25">
      <c r="L715" s="40"/>
      <c r="M715" s="40"/>
    </row>
    <row r="716" spans="12:13" x14ac:dyDescent="0.25">
      <c r="L716" s="40"/>
      <c r="M716" s="40"/>
    </row>
    <row r="717" spans="12:13" x14ac:dyDescent="0.25">
      <c r="L717" s="40"/>
      <c r="M717" s="40"/>
    </row>
    <row r="718" spans="12:13" x14ac:dyDescent="0.25">
      <c r="L718" s="40"/>
      <c r="M718" s="40"/>
    </row>
    <row r="719" spans="12:13" x14ac:dyDescent="0.25">
      <c r="L719" s="40"/>
      <c r="M719" s="40"/>
    </row>
    <row r="720" spans="12:13" x14ac:dyDescent="0.25">
      <c r="L720" s="40"/>
      <c r="M720" s="40"/>
    </row>
    <row r="721" spans="12:13" x14ac:dyDescent="0.25">
      <c r="L721" s="40"/>
      <c r="M721" s="40"/>
    </row>
    <row r="722" spans="12:13" x14ac:dyDescent="0.25">
      <c r="L722" s="40"/>
      <c r="M722" s="40"/>
    </row>
    <row r="723" spans="12:13" x14ac:dyDescent="0.25">
      <c r="L723" s="40"/>
      <c r="M723" s="40"/>
    </row>
    <row r="724" spans="12:13" x14ac:dyDescent="0.25">
      <c r="L724" s="40"/>
      <c r="M724" s="40"/>
    </row>
    <row r="725" spans="12:13" x14ac:dyDescent="0.25">
      <c r="L725" s="40"/>
      <c r="M725" s="40"/>
    </row>
    <row r="726" spans="12:13" x14ac:dyDescent="0.25">
      <c r="L726" s="40"/>
      <c r="M726" s="40"/>
    </row>
    <row r="727" spans="12:13" x14ac:dyDescent="0.25">
      <c r="L727" s="40"/>
      <c r="M727" s="40"/>
    </row>
    <row r="728" spans="12:13" x14ac:dyDescent="0.25">
      <c r="L728" s="40"/>
      <c r="M728" s="40"/>
    </row>
    <row r="729" spans="12:13" x14ac:dyDescent="0.25">
      <c r="L729" s="40"/>
      <c r="M729" s="40"/>
    </row>
    <row r="730" spans="12:13" x14ac:dyDescent="0.25">
      <c r="L730" s="40"/>
      <c r="M730" s="40"/>
    </row>
    <row r="731" spans="12:13" x14ac:dyDescent="0.25">
      <c r="L731" s="40"/>
      <c r="M731" s="40"/>
    </row>
    <row r="732" spans="12:13" x14ac:dyDescent="0.25">
      <c r="L732" s="40"/>
      <c r="M732" s="40"/>
    </row>
    <row r="733" spans="12:13" x14ac:dyDescent="0.25">
      <c r="L733" s="40"/>
      <c r="M733" s="40"/>
    </row>
    <row r="734" spans="12:13" x14ac:dyDescent="0.25">
      <c r="L734" s="40"/>
      <c r="M734" s="40"/>
    </row>
    <row r="735" spans="12:13" x14ac:dyDescent="0.25">
      <c r="L735" s="40"/>
      <c r="M735" s="40"/>
    </row>
    <row r="736" spans="12:13" x14ac:dyDescent="0.25">
      <c r="L736" s="40"/>
      <c r="M736" s="40"/>
    </row>
    <row r="737" spans="12:13" x14ac:dyDescent="0.25">
      <c r="L737" s="40"/>
      <c r="M737" s="40"/>
    </row>
    <row r="738" spans="12:13" x14ac:dyDescent="0.25">
      <c r="L738" s="40"/>
      <c r="M738" s="40"/>
    </row>
    <row r="739" spans="12:13" x14ac:dyDescent="0.25">
      <c r="L739" s="40"/>
      <c r="M739" s="40"/>
    </row>
    <row r="740" spans="12:13" x14ac:dyDescent="0.25">
      <c r="L740" s="40"/>
      <c r="M740" s="40"/>
    </row>
    <row r="741" spans="12:13" x14ac:dyDescent="0.25">
      <c r="L741" s="40"/>
      <c r="M741" s="40"/>
    </row>
    <row r="742" spans="12:13" x14ac:dyDescent="0.25">
      <c r="L742" s="40"/>
      <c r="M742" s="40"/>
    </row>
    <row r="743" spans="12:13" x14ac:dyDescent="0.25">
      <c r="L743" s="40"/>
      <c r="M743" s="40"/>
    </row>
    <row r="744" spans="12:13" x14ac:dyDescent="0.25">
      <c r="L744" s="40"/>
      <c r="M744" s="40"/>
    </row>
    <row r="745" spans="12:13" x14ac:dyDescent="0.25">
      <c r="L745" s="40"/>
      <c r="M745" s="40"/>
    </row>
    <row r="746" spans="12:13" x14ac:dyDescent="0.25">
      <c r="L746" s="40"/>
      <c r="M746" s="40"/>
    </row>
    <row r="747" spans="12:13" x14ac:dyDescent="0.25">
      <c r="L747" s="40"/>
      <c r="M747" s="40"/>
    </row>
    <row r="748" spans="12:13" x14ac:dyDescent="0.25">
      <c r="L748" s="40"/>
      <c r="M748" s="40"/>
    </row>
    <row r="749" spans="12:13" x14ac:dyDescent="0.25">
      <c r="L749" s="40"/>
      <c r="M749" s="40"/>
    </row>
    <row r="750" spans="12:13" x14ac:dyDescent="0.25">
      <c r="L750" s="40"/>
      <c r="M750" s="40"/>
    </row>
    <row r="751" spans="12:13" x14ac:dyDescent="0.25">
      <c r="L751" s="40"/>
      <c r="M751" s="40"/>
    </row>
    <row r="752" spans="12:13" x14ac:dyDescent="0.25">
      <c r="L752" s="40"/>
      <c r="M752" s="40"/>
    </row>
    <row r="753" spans="12:13" x14ac:dyDescent="0.25">
      <c r="L753" s="40"/>
      <c r="M753" s="40"/>
    </row>
    <row r="754" spans="12:13" x14ac:dyDescent="0.25">
      <c r="L754" s="40"/>
      <c r="M754" s="40"/>
    </row>
    <row r="755" spans="12:13" x14ac:dyDescent="0.25">
      <c r="L755" s="40"/>
      <c r="M755" s="40"/>
    </row>
    <row r="756" spans="12:13" x14ac:dyDescent="0.25">
      <c r="L756" s="40"/>
      <c r="M756" s="40"/>
    </row>
    <row r="757" spans="12:13" x14ac:dyDescent="0.25">
      <c r="L757" s="40"/>
      <c r="M757" s="40"/>
    </row>
    <row r="758" spans="12:13" x14ac:dyDescent="0.25">
      <c r="L758" s="40"/>
      <c r="M758" s="40"/>
    </row>
    <row r="759" spans="12:13" x14ac:dyDescent="0.25">
      <c r="L759" s="40"/>
      <c r="M759" s="40"/>
    </row>
    <row r="760" spans="12:13" x14ac:dyDescent="0.25">
      <c r="L760" s="40"/>
      <c r="M760" s="40"/>
    </row>
    <row r="761" spans="12:13" x14ac:dyDescent="0.25">
      <c r="L761" s="40"/>
      <c r="M761" s="40"/>
    </row>
    <row r="762" spans="12:13" x14ac:dyDescent="0.25">
      <c r="L762" s="40"/>
      <c r="M762" s="40"/>
    </row>
    <row r="763" spans="12:13" x14ac:dyDescent="0.25">
      <c r="L763" s="40"/>
      <c r="M763" s="40"/>
    </row>
    <row r="764" spans="12:13" x14ac:dyDescent="0.25">
      <c r="L764" s="40"/>
      <c r="M764" s="40"/>
    </row>
    <row r="765" spans="12:13" x14ac:dyDescent="0.25">
      <c r="L765" s="40"/>
      <c r="M765" s="40"/>
    </row>
    <row r="766" spans="12:13" x14ac:dyDescent="0.25">
      <c r="L766" s="40"/>
      <c r="M766" s="40"/>
    </row>
    <row r="767" spans="12:13" x14ac:dyDescent="0.25">
      <c r="L767" s="40"/>
      <c r="M767" s="40"/>
    </row>
    <row r="768" spans="12:13" x14ac:dyDescent="0.25">
      <c r="L768" s="40"/>
      <c r="M768" s="40"/>
    </row>
    <row r="769" spans="12:13" x14ac:dyDescent="0.25">
      <c r="L769" s="40"/>
      <c r="M769" s="40"/>
    </row>
    <row r="770" spans="12:13" x14ac:dyDescent="0.25">
      <c r="L770" s="40"/>
      <c r="M770" s="40"/>
    </row>
    <row r="771" spans="12:13" x14ac:dyDescent="0.25">
      <c r="L771" s="40"/>
      <c r="M771" s="40"/>
    </row>
    <row r="772" spans="12:13" x14ac:dyDescent="0.25">
      <c r="L772" s="40"/>
      <c r="M772" s="40"/>
    </row>
    <row r="773" spans="12:13" x14ac:dyDescent="0.25">
      <c r="L773" s="40"/>
      <c r="M773" s="40"/>
    </row>
    <row r="774" spans="12:13" x14ac:dyDescent="0.25">
      <c r="L774" s="40"/>
      <c r="M774" s="40"/>
    </row>
    <row r="775" spans="12:13" x14ac:dyDescent="0.25">
      <c r="L775" s="40"/>
      <c r="M775" s="40"/>
    </row>
    <row r="776" spans="12:13" x14ac:dyDescent="0.25">
      <c r="L776" s="40"/>
      <c r="M776" s="40"/>
    </row>
    <row r="777" spans="12:13" x14ac:dyDescent="0.25">
      <c r="L777" s="40"/>
      <c r="M777" s="40"/>
    </row>
    <row r="778" spans="12:13" x14ac:dyDescent="0.25">
      <c r="L778" s="40"/>
      <c r="M778" s="40"/>
    </row>
    <row r="779" spans="12:13" x14ac:dyDescent="0.25">
      <c r="L779" s="40"/>
      <c r="M779" s="40"/>
    </row>
    <row r="780" spans="12:13" x14ac:dyDescent="0.25">
      <c r="L780" s="40"/>
      <c r="M780" s="40"/>
    </row>
    <row r="781" spans="12:13" x14ac:dyDescent="0.25">
      <c r="L781" s="40"/>
      <c r="M781" s="40"/>
    </row>
    <row r="782" spans="12:13" x14ac:dyDescent="0.25">
      <c r="L782" s="40"/>
      <c r="M782" s="40"/>
    </row>
    <row r="783" spans="12:13" x14ac:dyDescent="0.25">
      <c r="L783" s="40"/>
      <c r="M783" s="40"/>
    </row>
    <row r="784" spans="12:13" x14ac:dyDescent="0.25">
      <c r="L784" s="40"/>
      <c r="M784" s="40"/>
    </row>
    <row r="785" spans="12:13" x14ac:dyDescent="0.25">
      <c r="L785" s="40"/>
      <c r="M785" s="40"/>
    </row>
    <row r="786" spans="12:13" x14ac:dyDescent="0.25">
      <c r="L786" s="40"/>
      <c r="M786" s="40"/>
    </row>
    <row r="787" spans="12:13" x14ac:dyDescent="0.25">
      <c r="L787" s="40"/>
      <c r="M787" s="40"/>
    </row>
    <row r="788" spans="12:13" x14ac:dyDescent="0.25">
      <c r="L788" s="40"/>
      <c r="M788" s="40"/>
    </row>
    <row r="789" spans="12:13" x14ac:dyDescent="0.25">
      <c r="L789" s="40"/>
      <c r="M789" s="40"/>
    </row>
    <row r="790" spans="12:13" x14ac:dyDescent="0.25">
      <c r="L790" s="40"/>
      <c r="M790" s="40"/>
    </row>
    <row r="791" spans="12:13" x14ac:dyDescent="0.25">
      <c r="L791" s="40"/>
      <c r="M791" s="40"/>
    </row>
    <row r="792" spans="12:13" x14ac:dyDescent="0.25">
      <c r="L792" s="40"/>
      <c r="M792" s="40"/>
    </row>
    <row r="793" spans="12:13" x14ac:dyDescent="0.25">
      <c r="L793" s="40"/>
      <c r="M793" s="40"/>
    </row>
    <row r="794" spans="12:13" x14ac:dyDescent="0.25">
      <c r="L794" s="40"/>
      <c r="M794" s="40"/>
    </row>
    <row r="795" spans="12:13" x14ac:dyDescent="0.25">
      <c r="L795" s="40"/>
      <c r="M795" s="40"/>
    </row>
    <row r="796" spans="12:13" x14ac:dyDescent="0.25">
      <c r="L796" s="40"/>
      <c r="M796" s="40"/>
    </row>
    <row r="797" spans="12:13" x14ac:dyDescent="0.25">
      <c r="L797" s="40"/>
      <c r="M797" s="40"/>
    </row>
    <row r="798" spans="12:13" x14ac:dyDescent="0.25">
      <c r="L798" s="40"/>
      <c r="M798" s="40"/>
    </row>
    <row r="799" spans="12:13" x14ac:dyDescent="0.25">
      <c r="L799" s="40"/>
      <c r="M799" s="40"/>
    </row>
    <row r="800" spans="12:13" x14ac:dyDescent="0.25">
      <c r="L800" s="40"/>
      <c r="M800" s="40"/>
    </row>
    <row r="801" spans="12:13" x14ac:dyDescent="0.25">
      <c r="L801" s="40"/>
      <c r="M801" s="40"/>
    </row>
    <row r="802" spans="12:13" x14ac:dyDescent="0.25">
      <c r="L802" s="40"/>
      <c r="M802" s="40"/>
    </row>
    <row r="803" spans="12:13" x14ac:dyDescent="0.25">
      <c r="L803" s="40"/>
      <c r="M803" s="40"/>
    </row>
    <row r="804" spans="12:13" x14ac:dyDescent="0.25">
      <c r="L804" s="40"/>
      <c r="M804" s="40"/>
    </row>
    <row r="805" spans="12:13" x14ac:dyDescent="0.25">
      <c r="L805" s="40"/>
      <c r="M805" s="40"/>
    </row>
    <row r="806" spans="12:13" x14ac:dyDescent="0.25">
      <c r="L806" s="40"/>
      <c r="M806" s="40"/>
    </row>
    <row r="807" spans="12:13" x14ac:dyDescent="0.25">
      <c r="L807" s="40"/>
      <c r="M807" s="40"/>
    </row>
    <row r="808" spans="12:13" x14ac:dyDescent="0.25">
      <c r="L808" s="40"/>
      <c r="M808" s="40"/>
    </row>
    <row r="809" spans="12:13" x14ac:dyDescent="0.25">
      <c r="L809" s="40"/>
      <c r="M809" s="40"/>
    </row>
    <row r="810" spans="12:13" x14ac:dyDescent="0.25">
      <c r="L810" s="40"/>
      <c r="M810" s="40"/>
    </row>
    <row r="811" spans="12:13" x14ac:dyDescent="0.25">
      <c r="L811" s="40"/>
      <c r="M811" s="40"/>
    </row>
    <row r="812" spans="12:13" x14ac:dyDescent="0.25">
      <c r="L812" s="40"/>
      <c r="M812" s="40"/>
    </row>
    <row r="813" spans="12:13" x14ac:dyDescent="0.25">
      <c r="L813" s="40"/>
      <c r="M813" s="40"/>
    </row>
    <row r="814" spans="12:13" x14ac:dyDescent="0.25">
      <c r="L814" s="40"/>
      <c r="M814" s="40"/>
    </row>
    <row r="815" spans="12:13" x14ac:dyDescent="0.25">
      <c r="L815" s="40"/>
      <c r="M815" s="40"/>
    </row>
    <row r="816" spans="12:13" x14ac:dyDescent="0.25">
      <c r="L816" s="40"/>
      <c r="M816" s="40"/>
    </row>
    <row r="817" spans="12:13" x14ac:dyDescent="0.25">
      <c r="L817" s="40"/>
      <c r="M817" s="40"/>
    </row>
    <row r="818" spans="12:13" x14ac:dyDescent="0.25">
      <c r="L818" s="40"/>
      <c r="M818" s="40"/>
    </row>
    <row r="819" spans="12:13" x14ac:dyDescent="0.25">
      <c r="L819" s="40"/>
      <c r="M819" s="40"/>
    </row>
    <row r="820" spans="12:13" x14ac:dyDescent="0.25">
      <c r="L820" s="40"/>
      <c r="M820" s="40"/>
    </row>
    <row r="821" spans="12:13" x14ac:dyDescent="0.25">
      <c r="L821" s="40"/>
      <c r="M821" s="40"/>
    </row>
    <row r="822" spans="12:13" x14ac:dyDescent="0.25">
      <c r="L822" s="40"/>
      <c r="M822" s="40"/>
    </row>
    <row r="823" spans="12:13" x14ac:dyDescent="0.25">
      <c r="L823" s="40"/>
      <c r="M823" s="40"/>
    </row>
    <row r="824" spans="12:13" x14ac:dyDescent="0.25">
      <c r="L824" s="40"/>
      <c r="M824" s="40"/>
    </row>
    <row r="825" spans="12:13" x14ac:dyDescent="0.25">
      <c r="L825" s="40"/>
      <c r="M825" s="40"/>
    </row>
    <row r="826" spans="12:13" x14ac:dyDescent="0.25">
      <c r="L826" s="40"/>
      <c r="M826" s="40"/>
    </row>
    <row r="827" spans="12:13" x14ac:dyDescent="0.25">
      <c r="L827" s="40"/>
      <c r="M827" s="40"/>
    </row>
    <row r="828" spans="12:13" x14ac:dyDescent="0.25">
      <c r="L828" s="40"/>
      <c r="M828" s="40"/>
    </row>
    <row r="829" spans="12:13" x14ac:dyDescent="0.25">
      <c r="L829" s="40"/>
      <c r="M829" s="40"/>
    </row>
    <row r="830" spans="12:13" x14ac:dyDescent="0.25">
      <c r="L830" s="40"/>
      <c r="M830" s="40"/>
    </row>
    <row r="831" spans="12:13" x14ac:dyDescent="0.25">
      <c r="L831" s="40"/>
      <c r="M831" s="40"/>
    </row>
    <row r="832" spans="12:13" x14ac:dyDescent="0.25">
      <c r="L832" s="40"/>
      <c r="M832" s="40"/>
    </row>
    <row r="833" spans="12:13" x14ac:dyDescent="0.25">
      <c r="L833" s="40"/>
      <c r="M833" s="40"/>
    </row>
    <row r="834" spans="12:13" x14ac:dyDescent="0.25">
      <c r="L834" s="40"/>
      <c r="M834" s="40"/>
    </row>
    <row r="835" spans="12:13" x14ac:dyDescent="0.25">
      <c r="L835" s="40"/>
      <c r="M835" s="40"/>
    </row>
    <row r="836" spans="12:13" x14ac:dyDescent="0.25">
      <c r="L836" s="40"/>
      <c r="M836" s="40"/>
    </row>
    <row r="837" spans="12:13" x14ac:dyDescent="0.25">
      <c r="L837" s="40"/>
      <c r="M837" s="40"/>
    </row>
    <row r="838" spans="12:13" x14ac:dyDescent="0.25">
      <c r="L838" s="40"/>
      <c r="M838" s="40"/>
    </row>
    <row r="839" spans="12:13" x14ac:dyDescent="0.25">
      <c r="L839" s="40"/>
      <c r="M839" s="40"/>
    </row>
    <row r="840" spans="12:13" x14ac:dyDescent="0.25">
      <c r="L840" s="40"/>
      <c r="M840" s="40"/>
    </row>
    <row r="841" spans="12:13" x14ac:dyDescent="0.25">
      <c r="L841" s="40"/>
      <c r="M841" s="40"/>
    </row>
    <row r="842" spans="12:13" x14ac:dyDescent="0.25">
      <c r="L842" s="40"/>
      <c r="M842" s="40"/>
    </row>
    <row r="843" spans="12:13" x14ac:dyDescent="0.25">
      <c r="L843" s="40"/>
      <c r="M843" s="40"/>
    </row>
    <row r="844" spans="12:13" x14ac:dyDescent="0.25">
      <c r="L844" s="40"/>
      <c r="M844" s="40"/>
    </row>
    <row r="845" spans="12:13" x14ac:dyDescent="0.25">
      <c r="L845" s="40"/>
      <c r="M845" s="40"/>
    </row>
    <row r="846" spans="12:13" x14ac:dyDescent="0.25">
      <c r="L846" s="40"/>
      <c r="M846" s="40"/>
    </row>
    <row r="847" spans="12:13" x14ac:dyDescent="0.25">
      <c r="L847" s="40"/>
      <c r="M847" s="40"/>
    </row>
    <row r="848" spans="12:13" x14ac:dyDescent="0.25">
      <c r="L848" s="40"/>
      <c r="M848" s="40"/>
    </row>
    <row r="849" spans="12:13" x14ac:dyDescent="0.25">
      <c r="L849" s="40"/>
      <c r="M849" s="40"/>
    </row>
    <row r="850" spans="12:13" x14ac:dyDescent="0.25">
      <c r="L850" s="40"/>
      <c r="M850" s="40"/>
    </row>
    <row r="851" spans="12:13" x14ac:dyDescent="0.25">
      <c r="L851" s="40"/>
      <c r="M851" s="40"/>
    </row>
    <row r="852" spans="12:13" x14ac:dyDescent="0.25">
      <c r="L852" s="40"/>
      <c r="M852" s="40"/>
    </row>
    <row r="853" spans="12:13" x14ac:dyDescent="0.25">
      <c r="L853" s="40"/>
      <c r="M853" s="40"/>
    </row>
    <row r="854" spans="12:13" x14ac:dyDescent="0.25">
      <c r="L854" s="40"/>
      <c r="M854" s="40"/>
    </row>
    <row r="855" spans="12:13" x14ac:dyDescent="0.25">
      <c r="L855" s="40"/>
      <c r="M855" s="40"/>
    </row>
    <row r="856" spans="12:13" x14ac:dyDescent="0.25">
      <c r="L856" s="40"/>
      <c r="M856" s="40"/>
    </row>
    <row r="857" spans="12:13" x14ac:dyDescent="0.25">
      <c r="L857" s="40"/>
      <c r="M857" s="40"/>
    </row>
    <row r="858" spans="12:13" x14ac:dyDescent="0.25">
      <c r="L858" s="40"/>
      <c r="M858" s="40"/>
    </row>
    <row r="859" spans="12:13" x14ac:dyDescent="0.25">
      <c r="L859" s="40"/>
      <c r="M859" s="40"/>
    </row>
    <row r="860" spans="12:13" x14ac:dyDescent="0.25">
      <c r="L860" s="40"/>
      <c r="M860" s="40"/>
    </row>
    <row r="861" spans="12:13" x14ac:dyDescent="0.25">
      <c r="L861" s="40"/>
      <c r="M861" s="40"/>
    </row>
    <row r="862" spans="12:13" x14ac:dyDescent="0.25">
      <c r="L862" s="40"/>
      <c r="M862" s="40"/>
    </row>
    <row r="863" spans="12:13" x14ac:dyDescent="0.25">
      <c r="L863" s="40"/>
      <c r="M863" s="40"/>
    </row>
    <row r="864" spans="12:13" x14ac:dyDescent="0.25">
      <c r="L864" s="40"/>
      <c r="M864" s="40"/>
    </row>
    <row r="865" spans="12:13" x14ac:dyDescent="0.25">
      <c r="L865" s="40"/>
      <c r="M865" s="40"/>
    </row>
    <row r="866" spans="12:13" x14ac:dyDescent="0.25">
      <c r="L866" s="40"/>
      <c r="M866" s="40"/>
    </row>
    <row r="867" spans="12:13" x14ac:dyDescent="0.25">
      <c r="L867" s="40"/>
      <c r="M867" s="40"/>
    </row>
    <row r="868" spans="12:13" x14ac:dyDescent="0.25">
      <c r="L868" s="40"/>
      <c r="M868" s="40"/>
    </row>
    <row r="869" spans="12:13" x14ac:dyDescent="0.25">
      <c r="L869" s="40"/>
      <c r="M869" s="40"/>
    </row>
    <row r="870" spans="12:13" x14ac:dyDescent="0.25">
      <c r="L870" s="40"/>
      <c r="M870" s="40"/>
    </row>
    <row r="871" spans="12:13" x14ac:dyDescent="0.25">
      <c r="L871" s="40"/>
      <c r="M871" s="40"/>
    </row>
    <row r="872" spans="12:13" x14ac:dyDescent="0.25">
      <c r="L872" s="40"/>
      <c r="M872" s="40"/>
    </row>
    <row r="873" spans="12:13" x14ac:dyDescent="0.25">
      <c r="L873" s="40"/>
      <c r="M873" s="40"/>
    </row>
    <row r="874" spans="12:13" x14ac:dyDescent="0.25">
      <c r="L874" s="40"/>
      <c r="M874" s="40"/>
    </row>
    <row r="875" spans="12:13" x14ac:dyDescent="0.25">
      <c r="L875" s="40"/>
      <c r="M875" s="40"/>
    </row>
    <row r="876" spans="12:13" x14ac:dyDescent="0.25">
      <c r="L876" s="40"/>
      <c r="M876" s="40"/>
    </row>
    <row r="877" spans="12:13" x14ac:dyDescent="0.25">
      <c r="L877" s="40"/>
      <c r="M877" s="40"/>
    </row>
    <row r="878" spans="12:13" x14ac:dyDescent="0.25">
      <c r="L878" s="40"/>
      <c r="M878" s="40"/>
    </row>
    <row r="879" spans="12:13" x14ac:dyDescent="0.25">
      <c r="L879" s="40"/>
      <c r="M879" s="40"/>
    </row>
    <row r="880" spans="12:13" x14ac:dyDescent="0.25">
      <c r="L880" s="40"/>
      <c r="M880" s="40"/>
    </row>
    <row r="881" spans="12:13" x14ac:dyDescent="0.25">
      <c r="L881" s="40"/>
      <c r="M881" s="40"/>
    </row>
    <row r="882" spans="12:13" x14ac:dyDescent="0.25">
      <c r="L882" s="40"/>
      <c r="M882" s="40"/>
    </row>
    <row r="883" spans="12:13" x14ac:dyDescent="0.25">
      <c r="L883" s="40"/>
      <c r="M883" s="40"/>
    </row>
    <row r="884" spans="12:13" x14ac:dyDescent="0.25">
      <c r="L884" s="40"/>
      <c r="M884" s="40"/>
    </row>
    <row r="885" spans="12:13" x14ac:dyDescent="0.25">
      <c r="L885" s="40"/>
      <c r="M885" s="40"/>
    </row>
    <row r="886" spans="12:13" x14ac:dyDescent="0.25">
      <c r="L886" s="40"/>
      <c r="M886" s="40"/>
    </row>
    <row r="887" spans="12:13" x14ac:dyDescent="0.25">
      <c r="L887" s="40"/>
      <c r="M887" s="40"/>
    </row>
    <row r="888" spans="12:13" x14ac:dyDescent="0.25">
      <c r="L888" s="40"/>
      <c r="M888" s="40"/>
    </row>
    <row r="889" spans="12:13" x14ac:dyDescent="0.25">
      <c r="L889" s="40"/>
      <c r="M889" s="40"/>
    </row>
    <row r="890" spans="12:13" x14ac:dyDescent="0.25">
      <c r="L890" s="40"/>
      <c r="M890" s="40"/>
    </row>
    <row r="891" spans="12:13" x14ac:dyDescent="0.25">
      <c r="L891" s="40"/>
      <c r="M891" s="40"/>
    </row>
    <row r="892" spans="12:13" x14ac:dyDescent="0.25">
      <c r="L892" s="40"/>
      <c r="M892" s="40"/>
    </row>
    <row r="893" spans="12:13" x14ac:dyDescent="0.25">
      <c r="L893" s="40"/>
      <c r="M893" s="40"/>
    </row>
    <row r="894" spans="12:13" x14ac:dyDescent="0.25">
      <c r="L894" s="40"/>
      <c r="M894" s="40"/>
    </row>
    <row r="895" spans="12:13" x14ac:dyDescent="0.25">
      <c r="L895" s="40"/>
      <c r="M895" s="40"/>
    </row>
    <row r="896" spans="12:13" x14ac:dyDescent="0.25">
      <c r="L896" s="40"/>
      <c r="M896" s="40"/>
    </row>
    <row r="897" spans="12:13" x14ac:dyDescent="0.25">
      <c r="L897" s="40"/>
      <c r="M897" s="40"/>
    </row>
  </sheetData>
  <mergeCells count="3">
    <mergeCell ref="A3:I3"/>
    <mergeCell ref="A1:K1"/>
    <mergeCell ref="A2:K2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6"/>
    </sheetView>
  </sheetViews>
  <sheetFormatPr baseColWidth="10" defaultRowHeight="15" x14ac:dyDescent="0.25"/>
  <cols>
    <col min="1" max="1" width="12.42578125" bestFit="1" customWidth="1"/>
  </cols>
  <sheetData>
    <row r="1" spans="1:2" x14ac:dyDescent="0.25">
      <c r="A1" s="13">
        <f>166968136.3+1200135+241869793+13633313+1200135</f>
        <v>424871512.30000001</v>
      </c>
    </row>
    <row r="2" spans="1:2" x14ac:dyDescent="0.25">
      <c r="A2" s="7">
        <f>+B5</f>
        <v>477854426.80000001</v>
      </c>
      <c r="B2" s="7">
        <v>1200135</v>
      </c>
    </row>
    <row r="3" spans="1:2" x14ac:dyDescent="0.25">
      <c r="A3" s="7">
        <f>+[2]Hoja1!$G$30</f>
        <v>51846650.5</v>
      </c>
      <c r="B3">
        <v>175975755.30000001</v>
      </c>
    </row>
    <row r="4" spans="1:2" x14ac:dyDescent="0.25">
      <c r="A4" s="7">
        <f>+A2-A3</f>
        <v>426007776.30000001</v>
      </c>
      <c r="B4">
        <v>300678536.5</v>
      </c>
    </row>
    <row r="5" spans="1:2" x14ac:dyDescent="0.25">
      <c r="A5" s="7">
        <f>+A4+A3</f>
        <v>477854426.80000001</v>
      </c>
      <c r="B5" s="7">
        <f>SUM(B2:B4)</f>
        <v>477854426.80000001</v>
      </c>
    </row>
    <row r="6" spans="1:2" x14ac:dyDescent="0.25">
      <c r="B6" s="7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Vitelio Barrera Alvarez</dc:creator>
  <cp:lastModifiedBy>Vitelio Barrera Alvarez</cp:lastModifiedBy>
  <cp:lastPrinted>2017-08-16T14:47:20Z</cp:lastPrinted>
  <dcterms:created xsi:type="dcterms:W3CDTF">2014-03-26T14:38:10Z</dcterms:created>
  <dcterms:modified xsi:type="dcterms:W3CDTF">2017-10-19T21:31:01Z</dcterms:modified>
</cp:coreProperties>
</file>