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.CAM\Documents\publicacionespaginaweb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K52" i="1" l="1"/>
  <c r="J43" i="1" l="1"/>
  <c r="G45" i="1"/>
  <c r="E48" i="1" l="1"/>
  <c r="E47" i="1"/>
  <c r="E46" i="1"/>
  <c r="E45" i="1"/>
  <c r="F23" i="1" l="1"/>
  <c r="F24" i="1"/>
  <c r="F22" i="1"/>
  <c r="J22" i="1" l="1"/>
  <c r="K22" i="1"/>
  <c r="J24" i="1"/>
  <c r="K24" i="1"/>
  <c r="J23" i="1"/>
  <c r="K23" i="1"/>
  <c r="G10" i="1"/>
  <c r="G30" i="1"/>
  <c r="B5" i="2" l="1"/>
  <c r="A3" i="2"/>
  <c r="A2" i="2"/>
  <c r="A1" i="2"/>
  <c r="A4" i="2" l="1"/>
  <c r="A5" i="2" s="1"/>
  <c r="E27" i="1" l="1"/>
  <c r="E25" i="1" s="1"/>
  <c r="E21" i="1"/>
  <c r="E20" i="1" s="1"/>
  <c r="F20" i="1" l="1"/>
  <c r="F21" i="1"/>
  <c r="G21" i="1" l="1"/>
  <c r="J21" i="1" s="1"/>
  <c r="D33" i="1"/>
  <c r="K21" i="1" l="1"/>
  <c r="G20" i="1"/>
  <c r="F27" i="1"/>
  <c r="D15" i="1"/>
  <c r="F15" i="1" s="1"/>
  <c r="D20" i="1"/>
  <c r="I17" i="1"/>
  <c r="F35" i="1"/>
  <c r="F34" i="1"/>
  <c r="I34" i="1" s="1"/>
  <c r="F32" i="1"/>
  <c r="F31" i="1"/>
  <c r="F26" i="1"/>
  <c r="F19" i="1"/>
  <c r="F14" i="1"/>
  <c r="F13" i="1"/>
  <c r="F10" i="1"/>
  <c r="G12" i="1"/>
  <c r="G9" i="1"/>
  <c r="E30" i="1"/>
  <c r="E12" i="1"/>
  <c r="E9" i="1"/>
  <c r="D39" i="1"/>
  <c r="F39" i="1" s="1"/>
  <c r="C39" i="1"/>
  <c r="B39" i="1"/>
  <c r="F33" i="1"/>
  <c r="C32" i="1"/>
  <c r="C31" i="1"/>
  <c r="B30" i="1"/>
  <c r="B25" i="1" s="1"/>
  <c r="C20" i="1"/>
  <c r="B20" i="1"/>
  <c r="C19" i="1"/>
  <c r="D18" i="1"/>
  <c r="F18" i="1" s="1"/>
  <c r="C18" i="1"/>
  <c r="D17" i="1"/>
  <c r="F17" i="1" s="1"/>
  <c r="C16" i="1"/>
  <c r="D16" i="1" s="1"/>
  <c r="F16" i="1" s="1"/>
  <c r="C14" i="1"/>
  <c r="C13" i="1"/>
  <c r="B12" i="1"/>
  <c r="D11" i="1"/>
  <c r="F11" i="1" s="1"/>
  <c r="D9" i="1"/>
  <c r="C9" i="1"/>
  <c r="B9" i="1"/>
  <c r="H19" i="1" l="1"/>
  <c r="J19" i="1"/>
  <c r="K19" i="1"/>
  <c r="I26" i="1"/>
  <c r="J26" i="1"/>
  <c r="K26" i="1"/>
  <c r="H31" i="1"/>
  <c r="J31" i="1"/>
  <c r="K31" i="1"/>
  <c r="H17" i="1"/>
  <c r="J17" i="1"/>
  <c r="K17" i="1"/>
  <c r="E44" i="1"/>
  <c r="D48" i="1"/>
  <c r="F48" i="1" s="1"/>
  <c r="J34" i="1"/>
  <c r="K34" i="1"/>
  <c r="I11" i="1"/>
  <c r="J11" i="1"/>
  <c r="K11" i="1"/>
  <c r="I13" i="1"/>
  <c r="G49" i="1"/>
  <c r="D45" i="1"/>
  <c r="F45" i="1" s="1"/>
  <c r="J13" i="1"/>
  <c r="K13" i="1"/>
  <c r="H34" i="1"/>
  <c r="I39" i="1"/>
  <c r="J39" i="1"/>
  <c r="K39" i="1"/>
  <c r="I14" i="1"/>
  <c r="D46" i="1"/>
  <c r="F46" i="1" s="1"/>
  <c r="J14" i="1"/>
  <c r="K14" i="1"/>
  <c r="H16" i="1"/>
  <c r="J44" i="1"/>
  <c r="J16" i="1"/>
  <c r="K16" i="1"/>
  <c r="J15" i="1"/>
  <c r="K15" i="1"/>
  <c r="I32" i="1"/>
  <c r="J32" i="1"/>
  <c r="K32" i="1"/>
  <c r="H33" i="1"/>
  <c r="J33" i="1"/>
  <c r="K33" i="1"/>
  <c r="H10" i="1"/>
  <c r="J10" i="1"/>
  <c r="K10" i="1"/>
  <c r="I35" i="1"/>
  <c r="J35" i="1"/>
  <c r="K35" i="1"/>
  <c r="D47" i="1"/>
  <c r="F47" i="1" s="1"/>
  <c r="J18" i="1"/>
  <c r="K20" i="1"/>
  <c r="J20" i="1"/>
  <c r="G27" i="1"/>
  <c r="K27" i="1" s="1"/>
  <c r="J27" i="1"/>
  <c r="H18" i="1"/>
  <c r="K18" i="1"/>
  <c r="I16" i="1"/>
  <c r="H11" i="1"/>
  <c r="I18" i="1"/>
  <c r="I19" i="1"/>
  <c r="I31" i="1"/>
  <c r="I33" i="1"/>
  <c r="I15" i="1"/>
  <c r="H15" i="1"/>
  <c r="H13" i="1"/>
  <c r="H26" i="1"/>
  <c r="I10" i="1"/>
  <c r="H14" i="1"/>
  <c r="H35" i="1"/>
  <c r="H32" i="1"/>
  <c r="H39" i="1"/>
  <c r="F9" i="1"/>
  <c r="K9" i="1" s="1"/>
  <c r="C12" i="1"/>
  <c r="D30" i="1"/>
  <c r="D25" i="1" s="1"/>
  <c r="F25" i="1" s="1"/>
  <c r="C30" i="1"/>
  <c r="C25" i="1" s="1"/>
  <c r="B37" i="1"/>
  <c r="B41" i="1" s="1"/>
  <c r="D12" i="1"/>
  <c r="I9" i="1" l="1"/>
  <c r="H9" i="1"/>
  <c r="D44" i="1"/>
  <c r="J9" i="1"/>
  <c r="F44" i="1"/>
  <c r="G25" i="1"/>
  <c r="J25" i="1" s="1"/>
  <c r="I20" i="1"/>
  <c r="H21" i="1"/>
  <c r="I21" i="1"/>
  <c r="F30" i="1"/>
  <c r="C37" i="1"/>
  <c r="C41" i="1" s="1"/>
  <c r="E37" i="1"/>
  <c r="E41" i="1" s="1"/>
  <c r="D37" i="1"/>
  <c r="F12" i="1"/>
  <c r="J12" i="1" l="1"/>
  <c r="K12" i="1"/>
  <c r="J30" i="1"/>
  <c r="K30" i="1"/>
  <c r="I25" i="1"/>
  <c r="K25" i="1"/>
  <c r="H25" i="1"/>
  <c r="I30" i="1"/>
  <c r="H30" i="1"/>
  <c r="I12" i="1"/>
  <c r="H12" i="1"/>
  <c r="G37" i="1"/>
  <c r="D41" i="1"/>
  <c r="F41" i="1" s="1"/>
  <c r="F37" i="1"/>
  <c r="F42" i="1" l="1"/>
  <c r="G47" i="1" s="1"/>
  <c r="G48" i="1" s="1"/>
  <c r="G50" i="1" s="1"/>
  <c r="J50" i="1" s="1"/>
  <c r="J37" i="1"/>
  <c r="G41" i="1"/>
  <c r="G42" i="1" s="1"/>
  <c r="K37" i="1"/>
  <c r="I37" i="1"/>
  <c r="H37" i="1"/>
  <c r="H20" i="1"/>
  <c r="G43" i="1" l="1"/>
  <c r="K41" i="1"/>
  <c r="J41" i="1"/>
  <c r="H41" i="1"/>
  <c r="I41" i="1"/>
</calcChain>
</file>

<file path=xl/sharedStrings.xml><?xml version="1.0" encoding="utf-8"?>
<sst xmlns="http://schemas.openxmlformats.org/spreadsheetml/2006/main" count="87" uniqueCount="49">
  <si>
    <t>CORPORACION AUTONOMA REGIONAL DEL ALTO MAGDALENA CAM</t>
  </si>
  <si>
    <t xml:space="preserve"> </t>
  </si>
  <si>
    <t>CONCEPTO</t>
  </si>
  <si>
    <t>VALOR PRESUPUESTADO</t>
  </si>
  <si>
    <t>EJECUCION  NOVIEMBRE 15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</si>
  <si>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</si>
  <si>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</si>
  <si>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</si>
  <si>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</si>
  <si>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</si>
  <si>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</si>
  <si>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</si>
  <si>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</si>
  <si>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</si>
  <si>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</si>
  <si>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</si>
  <si>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</si>
  <si>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</si>
  <si>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</si>
  <si>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</si>
  <si>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</si>
  <si>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</si>
  <si>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</si>
  <si>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TOTAL PRESUPUESTO 2014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</si>
  <si>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</si>
  <si>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</si>
  <si>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</si>
  <si>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</si>
  <si>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</si>
  <si>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</si>
  <si>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ECOPETROL</t>
  </si>
  <si>
    <t>TOTAL INGRESOS  RECURSOS PROPIOS</t>
  </si>
  <si>
    <t>EXC EDENTES FINANCIEROS</t>
  </si>
  <si>
    <t>MINISTERIO DE MINAS</t>
  </si>
  <si>
    <t>MUNICIPIOS SUAZA-GUDALUPE ACEVEDO</t>
  </si>
  <si>
    <t>MUNICIPIO DE NEIVA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</si>
  <si>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</si>
  <si>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</si>
  <si>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</si>
  <si>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</si>
  <si>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</si>
  <si>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</si>
  <si>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</si>
  <si>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</si>
  <si>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</si>
  <si>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</si>
  <si>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EJECUCION PRESUPUESTAL  DE INGRESOS A SEPTIEMBRE 30 ANEXO No 1</t>
  </si>
  <si>
    <t>CANCELACION DE RESERVAS</t>
  </si>
  <si>
    <t>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</si>
</sst>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/>
    <xf numFmtId="0" fontId="0" fillId="0" borderId="4" xfId="0" applyBorder="1"/>
    <xf numFmtId="3" fontId="2" fillId="0" borderId="4" xfId="0" applyNumberFormat="1" applyFont="1" applyFill="1" applyBorder="1" applyAlignment="1">
      <alignment wrapText="1"/>
    </xf>
    <xf numFmtId="3" fontId="0" fillId="0" borderId="4" xfId="0" applyNumberFormat="1" applyBorder="1"/>
    <xf numFmtId="3" fontId="0" fillId="0" borderId="0" xfId="0" applyNumberFormat="1"/>
    <xf numFmtId="3" fontId="2" fillId="0" borderId="4" xfId="0" applyNumberFormat="1" applyFont="1" applyFill="1" applyBorder="1"/>
    <xf numFmtId="3" fontId="1" fillId="0" borderId="4" xfId="0" applyNumberFormat="1" applyFont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1" fillId="0" borderId="2" xfId="0" applyNumberFormat="1" applyFont="1" applyBorder="1"/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0" fillId="0" borderId="5" xfId="0" applyBorder="1"/>
    <xf numFmtId="0" fontId="2" fillId="0" borderId="5" xfId="0" applyNumberFormat="1" applyFont="1" applyFill="1" applyBorder="1" applyAlignment="1">
      <alignment horizontal="center" wrapText="1"/>
    </xf>
    <xf numFmtId="4" fontId="1" fillId="0" borderId="5" xfId="0" applyNumberFormat="1" applyFont="1" applyBorder="1"/>
    <xf numFmtId="4" fontId="0" fillId="0" borderId="5" xfId="0" applyNumberFormat="1" applyBorder="1"/>
    <xf numFmtId="4" fontId="1" fillId="0" borderId="6" xfId="0" applyNumberFormat="1" applyFont="1" applyBorder="1"/>
    <xf numFmtId="4" fontId="0" fillId="0" borderId="0" xfId="0" applyNumberFormat="1" applyProtection="1">
      <protection locked="0"/>
    </xf>
    <xf numFmtId="4" fontId="0" fillId="0" borderId="4" xfId="0" applyNumberFormat="1" applyBorder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/>
    <xf numFmtId="4" fontId="0" fillId="0" borderId="4" xfId="0" applyNumberFormat="1" applyBorder="1"/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4/PRESUPUESTO%202014EDISNEY%20ajustado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GASTOSAJUNIO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GASTOSAMARZO31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.CAM/Documents/presupuesto2014/EJECUCIONES/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EO"/>
      <sheetName val="anexos"/>
      <sheetName val="Hoja1"/>
      <sheetName val="ingresos"/>
      <sheetName val="fuentes  y usos"/>
      <sheetName val="COMPARATIVO"/>
      <sheetName val="INGRESOS 2013"/>
      <sheetName val="COMPOSICION D EINGRESOS"/>
      <sheetName val="INGRESOS PROPIOS2012"/>
      <sheetName val="SOBRETASA2012"/>
      <sheetName val="VENTA BIENES SERVICIOS2012"/>
      <sheetName val="RECUPERACION CARTERA 2012"/>
      <sheetName val="GASTOS 2012"/>
      <sheetName val="COMPOSICION GOS 2012"/>
      <sheetName val="GTOSD FUNCIONAMIENTO"/>
      <sheetName val="COMAPRATIVO2011-2012"/>
      <sheetName val="tablas"/>
      <sheetName val="Hoja16"/>
    </sheetNames>
    <sheetDataSet>
      <sheetData sheetId="0" refreshError="1"/>
      <sheetData sheetId="1" refreshError="1"/>
      <sheetData sheetId="2" refreshError="1"/>
      <sheetData sheetId="3" refreshError="1">
        <row r="17">
          <cell r="J17">
            <v>425623993.20000005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"/>
      <sheetName val="INVERSION"/>
      <sheetName val="ADICIONES2014"/>
    </sheetNames>
    <sheetDataSet>
      <sheetData sheetId="0"/>
      <sheetData sheetId="1"/>
      <sheetData sheetId="2">
        <row r="7">
          <cell r="E7">
            <v>176308480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0"/>
      <sheetData sheetId="1"/>
      <sheetData sheetId="2">
        <row r="8">
          <cell r="C8">
            <v>4649844640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sqref="A1:I1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19.71093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4.42578125" style="27" customWidth="1"/>
  </cols>
  <sheetData>
    <row r="1" spans="1:1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5"/>
      <c r="K1" s="28"/>
    </row>
    <row r="2" spans="1:1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5"/>
      <c r="K2" s="28"/>
    </row>
    <row r="3" spans="1:11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5"/>
      <c r="K3" s="28"/>
    </row>
    <row r="4" spans="1:11" x14ac:dyDescent="0.25">
      <c r="A4" s="34"/>
      <c r="B4" s="15"/>
      <c r="C4" s="35" t="s">
        <v>1</v>
      </c>
      <c r="D4" s="35"/>
      <c r="E4" s="8"/>
      <c r="F4" s="8"/>
      <c r="G4" s="8"/>
      <c r="H4" s="8"/>
      <c r="I4" s="8"/>
      <c r="J4" s="8"/>
      <c r="K4" s="28"/>
    </row>
    <row r="5" spans="1:11" ht="60" x14ac:dyDescent="0.25">
      <c r="A5" s="17" t="s">
        <v>2</v>
      </c>
      <c r="B5" s="15" t="s">
        <v>3</v>
      </c>
      <c r="C5" s="16" t="s">
        <v>4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23" t="s">
        <v>29</v>
      </c>
      <c r="J5" s="23" t="s">
        <v>28</v>
      </c>
      <c r="K5" s="29" t="s">
        <v>36</v>
      </c>
    </row>
    <row r="6" spans="1:11" x14ac:dyDescent="0.25">
      <c r="A6" s="1"/>
      <c r="B6" s="6"/>
      <c r="C6" s="7"/>
      <c r="D6" s="7"/>
      <c r="E6" s="8"/>
      <c r="F6" s="8"/>
      <c r="G6" s="8"/>
      <c r="H6" s="8"/>
      <c r="I6" s="22"/>
      <c r="J6" s="22"/>
      <c r="K6" s="28"/>
    </row>
    <row r="7" spans="1:11" x14ac:dyDescent="0.25">
      <c r="A7" s="3" t="s">
        <v>5</v>
      </c>
      <c r="B7" s="9"/>
      <c r="C7" s="2" t="s">
        <v>1</v>
      </c>
      <c r="D7" s="2" t="s">
        <v>1</v>
      </c>
      <c r="E7" s="8"/>
      <c r="F7" s="8"/>
      <c r="G7" s="8"/>
      <c r="H7" s="8"/>
      <c r="I7" s="22"/>
      <c r="J7" s="22"/>
      <c r="K7" s="28"/>
    </row>
    <row r="8" spans="1:11" x14ac:dyDescent="0.25">
      <c r="A8" s="1"/>
      <c r="B8" s="6" t="s">
        <v>1</v>
      </c>
      <c r="C8" s="2" t="s">
        <v>1</v>
      </c>
      <c r="D8" s="2" t="s">
        <v>1</v>
      </c>
      <c r="E8" s="8"/>
      <c r="F8" s="8"/>
      <c r="G8" s="8" t="s">
        <v>1</v>
      </c>
      <c r="H8" s="8"/>
      <c r="I8" s="22"/>
      <c r="J8" s="22"/>
      <c r="K8" s="28"/>
    </row>
    <row r="9" spans="1:11" x14ac:dyDescent="0.25">
      <c r="A9" s="3" t="s">
        <v>6</v>
      </c>
      <c r="B9" s="12">
        <f>+B10+B11</f>
        <v>3990720028</v>
      </c>
      <c r="C9" s="12">
        <f>+C10+C11</f>
        <v>5773324426</v>
      </c>
      <c r="D9" s="12">
        <f>+D10+D11</f>
        <v>6158244110.8500004</v>
      </c>
      <c r="E9" s="12">
        <f>+E10+E11</f>
        <v>0</v>
      </c>
      <c r="F9" s="12">
        <f>+D9+E9</f>
        <v>6158244110.8500004</v>
      </c>
      <c r="G9" s="12">
        <f>+G10+G11</f>
        <v>6482824185</v>
      </c>
      <c r="H9" s="13">
        <f>+F9-G9</f>
        <v>-324580074.14999962</v>
      </c>
      <c r="I9" s="24">
        <f>+G9/F9*100</f>
        <v>105.27065943323248</v>
      </c>
      <c r="J9" s="24">
        <f>+F9-G9</f>
        <v>-324580074.14999962</v>
      </c>
      <c r="K9" s="28">
        <f t="shared" ref="K9:K35" si="0">+G9/F9*100</f>
        <v>105.27065943323248</v>
      </c>
    </row>
    <row r="10" spans="1:11" x14ac:dyDescent="0.25">
      <c r="A10" s="1" t="s">
        <v>7</v>
      </c>
      <c r="B10" s="2">
        <v>2554571331</v>
      </c>
      <c r="C10" s="2">
        <v>3982615749</v>
      </c>
      <c r="D10" s="2">
        <v>4278000000</v>
      </c>
      <c r="E10" s="2">
        <v>0</v>
      </c>
      <c r="F10" s="2">
        <f t="shared" ref="F10:F41" si="1">+D10+E10</f>
        <v>4278000000</v>
      </c>
      <c r="G10" s="20">
        <f>1933281799+2475604758</f>
        <v>4408886557</v>
      </c>
      <c r="H10" s="10">
        <f t="shared" ref="H10:H41" si="2">+F10-G10</f>
        <v>-130886557</v>
      </c>
      <c r="I10" s="25">
        <f t="shared" ref="I10:I41" si="3">+G10/F10*100</f>
        <v>103.05952681159421</v>
      </c>
      <c r="J10" s="24">
        <f t="shared" ref="J10:J41" si="4">+F10-G10</f>
        <v>-130886557</v>
      </c>
      <c r="K10" s="28">
        <f t="shared" si="0"/>
        <v>103.05952681159421</v>
      </c>
    </row>
    <row r="11" spans="1:11" x14ac:dyDescent="0.25">
      <c r="A11" s="1" t="s">
        <v>8</v>
      </c>
      <c r="B11" s="2">
        <v>1436148697</v>
      </c>
      <c r="C11" s="2">
        <v>1790708677</v>
      </c>
      <c r="D11" s="2">
        <f>+C11*1.05</f>
        <v>1880244110.8500001</v>
      </c>
      <c r="E11" s="2">
        <v>0</v>
      </c>
      <c r="F11" s="2">
        <f t="shared" si="1"/>
        <v>1880244110.8500001</v>
      </c>
      <c r="G11" s="20">
        <v>2073937628</v>
      </c>
      <c r="H11" s="10">
        <f t="shared" si="2"/>
        <v>-193693517.14999986</v>
      </c>
      <c r="I11" s="25">
        <f t="shared" si="3"/>
        <v>110.30150904514397</v>
      </c>
      <c r="J11" s="24">
        <f t="shared" si="4"/>
        <v>-193693517.14999986</v>
      </c>
      <c r="K11" s="28">
        <f t="shared" si="0"/>
        <v>110.30150904514397</v>
      </c>
    </row>
    <row r="12" spans="1:11" x14ac:dyDescent="0.25">
      <c r="A12" s="3" t="s">
        <v>9</v>
      </c>
      <c r="B12" s="12">
        <f t="shared" ref="B12:D12" si="5">SUM(B13:B17)</f>
        <v>4083130951</v>
      </c>
      <c r="C12" s="12">
        <f t="shared" si="5"/>
        <v>2572031685</v>
      </c>
      <c r="D12" s="12">
        <f t="shared" si="5"/>
        <v>2125030908.05</v>
      </c>
      <c r="E12" s="12">
        <f t="shared" ref="E12" si="6">SUM(E13:E17)</f>
        <v>0</v>
      </c>
      <c r="F12" s="12">
        <f t="shared" si="1"/>
        <v>2125030908.05</v>
      </c>
      <c r="G12" s="21">
        <f t="shared" ref="G12" si="7">SUM(G13:G17)</f>
        <v>3112504606</v>
      </c>
      <c r="H12" s="13">
        <f t="shared" si="2"/>
        <v>-987473697.95000005</v>
      </c>
      <c r="I12" s="24">
        <f t="shared" si="3"/>
        <v>146.46867460653263</v>
      </c>
      <c r="J12" s="24">
        <f t="shared" si="4"/>
        <v>-987473697.95000005</v>
      </c>
      <c r="K12" s="28">
        <f t="shared" si="0"/>
        <v>146.46867460653263</v>
      </c>
    </row>
    <row r="13" spans="1:11" x14ac:dyDescent="0.25">
      <c r="A13" s="1" t="s">
        <v>10</v>
      </c>
      <c r="B13" s="2">
        <v>1482000000</v>
      </c>
      <c r="C13" s="2">
        <f>540317343+300000000</f>
        <v>840317343</v>
      </c>
      <c r="D13" s="2">
        <v>952907317</v>
      </c>
      <c r="E13" s="2">
        <v>0</v>
      </c>
      <c r="F13" s="2">
        <f t="shared" si="1"/>
        <v>952907317</v>
      </c>
      <c r="G13" s="20">
        <v>559770756</v>
      </c>
      <c r="H13" s="10">
        <f t="shared" si="2"/>
        <v>393136561</v>
      </c>
      <c r="I13" s="25">
        <f t="shared" si="3"/>
        <v>58.743462875519093</v>
      </c>
      <c r="J13" s="24">
        <f t="shared" si="4"/>
        <v>393136561</v>
      </c>
      <c r="K13" s="28">
        <f t="shared" si="0"/>
        <v>58.743462875519093</v>
      </c>
    </row>
    <row r="14" spans="1:11" ht="29.25" x14ac:dyDescent="0.25">
      <c r="A14" s="1" t="s">
        <v>11</v>
      </c>
      <c r="B14" s="2">
        <v>1607000000</v>
      </c>
      <c r="C14" s="2">
        <f>934639741+300000000</f>
        <v>1234639741</v>
      </c>
      <c r="D14" s="2">
        <v>650195261</v>
      </c>
      <c r="E14" s="2">
        <v>0</v>
      </c>
      <c r="F14" s="2">
        <f t="shared" si="1"/>
        <v>650195261</v>
      </c>
      <c r="G14" s="20">
        <v>528066140</v>
      </c>
      <c r="H14" s="10">
        <f t="shared" si="2"/>
        <v>122129121</v>
      </c>
      <c r="I14" s="25">
        <f t="shared" si="3"/>
        <v>81.216547039705361</v>
      </c>
      <c r="J14" s="24">
        <f t="shared" si="4"/>
        <v>122129121</v>
      </c>
      <c r="K14" s="28">
        <f t="shared" si="0"/>
        <v>81.216547039705361</v>
      </c>
    </row>
    <row r="15" spans="1:11" x14ac:dyDescent="0.25">
      <c r="A15" s="1" t="s">
        <v>12</v>
      </c>
      <c r="B15" s="2">
        <v>600000000</v>
      </c>
      <c r="C15" s="2">
        <v>153157235</v>
      </c>
      <c r="D15" s="2">
        <f>+C15*1.05-1</f>
        <v>160815095.75</v>
      </c>
      <c r="E15" s="2">
        <v>0</v>
      </c>
      <c r="F15" s="2">
        <f>+D15+E15</f>
        <v>160815095.75</v>
      </c>
      <c r="G15" s="20">
        <v>541079109</v>
      </c>
      <c r="H15" s="10">
        <f t="shared" si="2"/>
        <v>-380264013.25</v>
      </c>
      <c r="I15" s="25">
        <f t="shared" si="3"/>
        <v>336.46039662915166</v>
      </c>
      <c r="J15" s="24">
        <f t="shared" si="4"/>
        <v>-380264013.25</v>
      </c>
      <c r="K15" s="28">
        <f t="shared" si="0"/>
        <v>336.46039662915166</v>
      </c>
    </row>
    <row r="16" spans="1:11" x14ac:dyDescent="0.25">
      <c r="A16" s="1" t="s">
        <v>13</v>
      </c>
      <c r="B16" s="2">
        <v>42000000</v>
      </c>
      <c r="C16" s="2">
        <f>7081824+62162613</f>
        <v>69244437</v>
      </c>
      <c r="D16" s="2">
        <f>+C16*1.05</f>
        <v>72706658.850000009</v>
      </c>
      <c r="E16" s="2">
        <v>0</v>
      </c>
      <c r="F16" s="2">
        <f t="shared" si="1"/>
        <v>72706658.850000009</v>
      </c>
      <c r="G16" s="20">
        <v>1168232604</v>
      </c>
      <c r="H16" s="10">
        <f t="shared" si="2"/>
        <v>-1095525945.1500001</v>
      </c>
      <c r="I16" s="25">
        <f t="shared" si="3"/>
        <v>1606.7752561841176</v>
      </c>
      <c r="J16" s="24">
        <f t="shared" si="4"/>
        <v>-1095525945.1500001</v>
      </c>
      <c r="K16" s="28">
        <f t="shared" si="0"/>
        <v>1606.7752561841176</v>
      </c>
    </row>
    <row r="17" spans="1:11" x14ac:dyDescent="0.25">
      <c r="A17" s="1" t="s">
        <v>14</v>
      </c>
      <c r="B17" s="2">
        <v>352130951</v>
      </c>
      <c r="C17" s="2">
        <v>274672929</v>
      </c>
      <c r="D17" s="2">
        <f t="shared" ref="D17" si="8">+C17*1.05</f>
        <v>288406575.44999999</v>
      </c>
      <c r="E17" s="2">
        <v>0</v>
      </c>
      <c r="F17" s="2">
        <f t="shared" si="1"/>
        <v>288406575.44999999</v>
      </c>
      <c r="G17" s="20">
        <v>315355997</v>
      </c>
      <c r="H17" s="10">
        <f t="shared" si="2"/>
        <v>-26949421.550000012</v>
      </c>
      <c r="I17" s="25">
        <f t="shared" si="3"/>
        <v>109.34424657549881</v>
      </c>
      <c r="J17" s="24">
        <f t="shared" si="4"/>
        <v>-26949421.550000012</v>
      </c>
      <c r="K17" s="28">
        <f t="shared" si="0"/>
        <v>109.34424657549881</v>
      </c>
    </row>
    <row r="18" spans="1:11" ht="30" x14ac:dyDescent="0.25">
      <c r="A18" s="3" t="s">
        <v>15</v>
      </c>
      <c r="B18" s="12">
        <v>3559746688</v>
      </c>
      <c r="C18" s="12">
        <f>2340876848+405356184</f>
        <v>2746233032</v>
      </c>
      <c r="D18" s="12">
        <f>3387299870-291201415-313405556-191765477+[1]ingresos!$J$17</f>
        <v>3016551415.1999998</v>
      </c>
      <c r="E18" s="12">
        <v>0</v>
      </c>
      <c r="F18" s="12">
        <f t="shared" si="1"/>
        <v>3016551415.1999998</v>
      </c>
      <c r="G18" s="21">
        <v>1679333046</v>
      </c>
      <c r="H18" s="13">
        <f t="shared" si="2"/>
        <v>1337218369.1999998</v>
      </c>
      <c r="I18" s="24">
        <f t="shared" si="3"/>
        <v>55.670625653455296</v>
      </c>
      <c r="J18" s="24">
        <f t="shared" si="4"/>
        <v>1337218369.1999998</v>
      </c>
      <c r="K18" s="28">
        <f t="shared" si="0"/>
        <v>55.670625653455296</v>
      </c>
    </row>
    <row r="19" spans="1:11" x14ac:dyDescent="0.25">
      <c r="A19" s="3" t="s">
        <v>16</v>
      </c>
      <c r="B19" s="12">
        <v>56238000</v>
      </c>
      <c r="C19" s="12">
        <f>28453518*1.004</f>
        <v>28567332.072000001</v>
      </c>
      <c r="D19" s="12">
        <v>30000000</v>
      </c>
      <c r="E19" s="12">
        <v>0</v>
      </c>
      <c r="F19" s="12">
        <f t="shared" si="1"/>
        <v>30000000</v>
      </c>
      <c r="G19" s="21">
        <v>26580165</v>
      </c>
      <c r="H19" s="13">
        <f t="shared" si="2"/>
        <v>3419835</v>
      </c>
      <c r="I19" s="24">
        <f t="shared" si="3"/>
        <v>88.600549999999998</v>
      </c>
      <c r="J19" s="24">
        <f t="shared" si="4"/>
        <v>3419835</v>
      </c>
      <c r="K19" s="28">
        <f t="shared" si="0"/>
        <v>88.600549999999998</v>
      </c>
    </row>
    <row r="20" spans="1:11" x14ac:dyDescent="0.25">
      <c r="A20" s="3" t="s">
        <v>17</v>
      </c>
      <c r="B20" s="2" t="e">
        <f>+#REF!+#REF!</f>
        <v>#REF!</v>
      </c>
      <c r="C20" s="2" t="e">
        <f>+#REF!+#REF!</f>
        <v>#REF!</v>
      </c>
      <c r="D20" s="2">
        <f>+D21</f>
        <v>0</v>
      </c>
      <c r="E20" s="2">
        <f>SUM(E21:E24)</f>
        <v>1442933680</v>
      </c>
      <c r="F20" s="2">
        <f>+E20</f>
        <v>1442933680</v>
      </c>
      <c r="G20" s="2">
        <f>+G21+G22+G23</f>
        <v>375973308</v>
      </c>
      <c r="H20" s="10">
        <f t="shared" si="2"/>
        <v>1066960372</v>
      </c>
      <c r="I20" s="25">
        <f t="shared" si="3"/>
        <v>26.056173836069863</v>
      </c>
      <c r="J20" s="24">
        <f t="shared" si="4"/>
        <v>1066960372</v>
      </c>
      <c r="K20" s="28">
        <f t="shared" si="0"/>
        <v>26.056173836069863</v>
      </c>
    </row>
    <row r="21" spans="1:11" x14ac:dyDescent="0.25">
      <c r="A21" s="1" t="s">
        <v>30</v>
      </c>
      <c r="B21" s="2"/>
      <c r="C21" s="2"/>
      <c r="D21" s="2">
        <v>0</v>
      </c>
      <c r="E21" s="2">
        <f>+[2]ADICIONES2014!$E$7</f>
        <v>176308480</v>
      </c>
      <c r="F21" s="2">
        <f>+E21</f>
        <v>176308480</v>
      </c>
      <c r="G21" s="20">
        <f>+F21</f>
        <v>176308480</v>
      </c>
      <c r="H21" s="10">
        <f t="shared" si="2"/>
        <v>0</v>
      </c>
      <c r="I21" s="25">
        <f t="shared" si="3"/>
        <v>100</v>
      </c>
      <c r="J21" s="24">
        <f t="shared" si="4"/>
        <v>0</v>
      </c>
      <c r="K21" s="28">
        <f t="shared" si="0"/>
        <v>100</v>
      </c>
    </row>
    <row r="22" spans="1:11" x14ac:dyDescent="0.25">
      <c r="A22" s="1" t="s">
        <v>35</v>
      </c>
      <c r="B22" s="2"/>
      <c r="C22" s="2"/>
      <c r="D22" s="2">
        <v>0</v>
      </c>
      <c r="E22" s="2">
        <v>500000000</v>
      </c>
      <c r="F22" s="2">
        <f>+E22</f>
        <v>500000000</v>
      </c>
      <c r="G22" s="20">
        <v>149664828</v>
      </c>
      <c r="H22" s="10"/>
      <c r="I22" s="25"/>
      <c r="J22" s="24">
        <f t="shared" si="4"/>
        <v>350335172</v>
      </c>
      <c r="K22" s="28">
        <f t="shared" si="0"/>
        <v>29.932965599999999</v>
      </c>
    </row>
    <row r="23" spans="1:11" ht="29.25" x14ac:dyDescent="0.25">
      <c r="A23" s="1" t="s">
        <v>34</v>
      </c>
      <c r="B23" s="2"/>
      <c r="C23" s="2"/>
      <c r="D23" s="2">
        <v>0</v>
      </c>
      <c r="E23" s="2">
        <v>80000000</v>
      </c>
      <c r="F23" s="2">
        <f>+E23</f>
        <v>80000000</v>
      </c>
      <c r="G23" s="20">
        <v>50000000</v>
      </c>
      <c r="H23" s="10"/>
      <c r="I23" s="25"/>
      <c r="J23" s="24">
        <f t="shared" si="4"/>
        <v>30000000</v>
      </c>
      <c r="K23" s="28">
        <f t="shared" si="0"/>
        <v>62.5</v>
      </c>
    </row>
    <row r="24" spans="1:11" x14ac:dyDescent="0.25">
      <c r="A24" s="1" t="s">
        <v>33</v>
      </c>
      <c r="B24" s="2"/>
      <c r="C24" s="2"/>
      <c r="D24" s="2"/>
      <c r="E24" s="2">
        <v>686625200</v>
      </c>
      <c r="F24" s="2">
        <f>+E24</f>
        <v>686625200</v>
      </c>
      <c r="G24" s="20">
        <v>0</v>
      </c>
      <c r="H24" s="10"/>
      <c r="I24" s="25"/>
      <c r="J24" s="24">
        <f t="shared" si="4"/>
        <v>686625200</v>
      </c>
      <c r="K24" s="28">
        <f t="shared" si="0"/>
        <v>0</v>
      </c>
    </row>
    <row r="25" spans="1:11" x14ac:dyDescent="0.25">
      <c r="A25" s="3" t="s">
        <v>18</v>
      </c>
      <c r="B25" s="12">
        <f t="shared" ref="B25:D25" si="9">+B26+B30</f>
        <v>3621351324</v>
      </c>
      <c r="C25" s="12">
        <f t="shared" si="9"/>
        <v>3226173481</v>
      </c>
      <c r="D25" s="12">
        <f t="shared" si="9"/>
        <v>3501491177</v>
      </c>
      <c r="E25" s="12">
        <f>+E26+E27+E30+E28+E29</f>
        <v>5009706214</v>
      </c>
      <c r="F25" s="12">
        <f t="shared" si="1"/>
        <v>8511197391</v>
      </c>
      <c r="G25" s="21">
        <f>+G26+G30+G27</f>
        <v>7361404181</v>
      </c>
      <c r="H25" s="13">
        <f t="shared" si="2"/>
        <v>1149793210</v>
      </c>
      <c r="I25" s="24">
        <f t="shared" si="3"/>
        <v>86.490817247220392</v>
      </c>
      <c r="J25" s="24">
        <f t="shared" si="4"/>
        <v>1149793210</v>
      </c>
      <c r="K25" s="28">
        <f t="shared" si="0"/>
        <v>86.490817247220392</v>
      </c>
    </row>
    <row r="26" spans="1:11" x14ac:dyDescent="0.25">
      <c r="A26" s="1" t="s">
        <v>19</v>
      </c>
      <c r="B26" s="2">
        <v>186018000</v>
      </c>
      <c r="C26" s="2">
        <v>483000000</v>
      </c>
      <c r="D26" s="2">
        <v>360000000</v>
      </c>
      <c r="E26" s="2">
        <v>871698</v>
      </c>
      <c r="F26" s="2">
        <f t="shared" si="1"/>
        <v>360871698</v>
      </c>
      <c r="G26" s="20">
        <v>262709673</v>
      </c>
      <c r="H26" s="10">
        <f t="shared" si="2"/>
        <v>98162025</v>
      </c>
      <c r="I26" s="25">
        <f t="shared" si="3"/>
        <v>72.798635763339917</v>
      </c>
      <c r="J26" s="24">
        <f t="shared" si="4"/>
        <v>98162025</v>
      </c>
      <c r="K26" s="28">
        <f t="shared" si="0"/>
        <v>72.798635763339917</v>
      </c>
    </row>
    <row r="27" spans="1:11" x14ac:dyDescent="0.25">
      <c r="A27" s="1" t="s">
        <v>32</v>
      </c>
      <c r="B27" s="2"/>
      <c r="C27" s="2"/>
      <c r="D27" s="2"/>
      <c r="E27" s="2">
        <f>+[3]ADICIONES2014!$C$8</f>
        <v>4649844640</v>
      </c>
      <c r="F27" s="2">
        <f>+E27</f>
        <v>4649844640</v>
      </c>
      <c r="G27" s="20">
        <f>+F27</f>
        <v>4649844640</v>
      </c>
      <c r="H27" s="10"/>
      <c r="I27" s="25"/>
      <c r="J27" s="24">
        <f t="shared" si="4"/>
        <v>0</v>
      </c>
      <c r="K27" s="28">
        <f t="shared" si="0"/>
        <v>100</v>
      </c>
    </row>
    <row r="28" spans="1:11" x14ac:dyDescent="0.25">
      <c r="A28" s="1" t="s">
        <v>47</v>
      </c>
      <c r="B28" s="2"/>
      <c r="C28" s="2"/>
      <c r="D28" s="2"/>
      <c r="E28" s="2">
        <v>218458042</v>
      </c>
      <c r="F28" s="2">
        <f>+E28</f>
        <v>218458042</v>
      </c>
      <c r="G28" s="20"/>
      <c r="H28" s="10"/>
      <c r="I28" s="25"/>
      <c r="J28" s="24"/>
      <c r="K28" s="28"/>
    </row>
    <row r="29" spans="1:11" x14ac:dyDescent="0.25">
      <c r="A29" s="1" t="s">
        <v>48</v>
      </c>
      <c r="B29" s="2"/>
      <c r="C29" s="2"/>
      <c r="D29" s="2"/>
      <c r="E29" s="2">
        <v>140531834</v>
      </c>
      <c r="F29" s="2">
        <f>+E29</f>
        <v>140531834</v>
      </c>
      <c r="G29" s="20"/>
      <c r="H29" s="10"/>
      <c r="I29" s="25"/>
      <c r="J29" s="24"/>
      <c r="K29" s="28"/>
    </row>
    <row r="30" spans="1:11" x14ac:dyDescent="0.25">
      <c r="A30" s="3" t="s">
        <v>20</v>
      </c>
      <c r="B30" s="2">
        <f>+B31+B32+B33+B34+B35</f>
        <v>3435333324</v>
      </c>
      <c r="C30" s="2">
        <f>+C31+C32+C33+C34+C35</f>
        <v>2743173481</v>
      </c>
      <c r="D30" s="2">
        <f>SUM(D31:D35)</f>
        <v>3141491177</v>
      </c>
      <c r="E30" s="2">
        <f>SUM(E31:E35)</f>
        <v>0</v>
      </c>
      <c r="F30" s="2">
        <f t="shared" si="1"/>
        <v>3141491177</v>
      </c>
      <c r="G30" s="2">
        <f>SUM(G31:G35)</f>
        <v>2448849868</v>
      </c>
      <c r="H30" s="10">
        <f t="shared" si="2"/>
        <v>692641309</v>
      </c>
      <c r="I30" s="25">
        <f t="shared" si="3"/>
        <v>77.951830198630546</v>
      </c>
      <c r="J30" s="24">
        <f t="shared" si="4"/>
        <v>692641309</v>
      </c>
      <c r="K30" s="28">
        <f t="shared" si="0"/>
        <v>77.951830198630546</v>
      </c>
    </row>
    <row r="31" spans="1:11" x14ac:dyDescent="0.25">
      <c r="A31" s="1" t="s">
        <v>21</v>
      </c>
      <c r="B31" s="2">
        <v>594000000</v>
      </c>
      <c r="C31" s="2">
        <f>438940542+50000000</f>
        <v>488940542</v>
      </c>
      <c r="D31" s="2">
        <v>606000000</v>
      </c>
      <c r="E31" s="2">
        <v>0</v>
      </c>
      <c r="F31" s="2">
        <f t="shared" si="1"/>
        <v>606000000</v>
      </c>
      <c r="G31" s="20">
        <v>563422249</v>
      </c>
      <c r="H31" s="10">
        <f t="shared" si="2"/>
        <v>42577751</v>
      </c>
      <c r="I31" s="25">
        <f t="shared" si="3"/>
        <v>92.973968481848175</v>
      </c>
      <c r="J31" s="24">
        <f t="shared" si="4"/>
        <v>42577751</v>
      </c>
      <c r="K31" s="28">
        <f t="shared" si="0"/>
        <v>92.973968481848175</v>
      </c>
    </row>
    <row r="32" spans="1:11" ht="29.25" x14ac:dyDescent="0.25">
      <c r="A32" s="1" t="s">
        <v>11</v>
      </c>
      <c r="B32" s="2">
        <v>1015350000</v>
      </c>
      <c r="C32" s="2">
        <f>200328232+500000000</f>
        <v>700328232</v>
      </c>
      <c r="D32" s="2">
        <v>900000000</v>
      </c>
      <c r="E32" s="2">
        <v>0</v>
      </c>
      <c r="F32" s="2">
        <f t="shared" si="1"/>
        <v>900000000</v>
      </c>
      <c r="G32" s="20">
        <v>256958329</v>
      </c>
      <c r="H32" s="10">
        <f t="shared" si="2"/>
        <v>643041671</v>
      </c>
      <c r="I32" s="25">
        <f t="shared" si="3"/>
        <v>28.550925444444449</v>
      </c>
      <c r="J32" s="24">
        <f t="shared" si="4"/>
        <v>643041671</v>
      </c>
      <c r="K32" s="28">
        <f t="shared" si="0"/>
        <v>28.550925444444449</v>
      </c>
    </row>
    <row r="33" spans="1:11" ht="29.25" x14ac:dyDescent="0.25">
      <c r="A33" s="1" t="s">
        <v>15</v>
      </c>
      <c r="B33" s="2">
        <v>1186582000</v>
      </c>
      <c r="C33" s="2">
        <v>751381744</v>
      </c>
      <c r="D33" s="2">
        <f>135118728+291201415+313405556+191765477+1</f>
        <v>931491177</v>
      </c>
      <c r="E33" s="2">
        <v>0</v>
      </c>
      <c r="F33" s="2">
        <f t="shared" si="1"/>
        <v>931491177</v>
      </c>
      <c r="G33" s="20">
        <v>734482947</v>
      </c>
      <c r="H33" s="10">
        <f t="shared" si="2"/>
        <v>197008230</v>
      </c>
      <c r="I33" s="25">
        <f t="shared" si="3"/>
        <v>78.850231235201491</v>
      </c>
      <c r="J33" s="24">
        <f t="shared" si="4"/>
        <v>197008230</v>
      </c>
      <c r="K33" s="28">
        <f t="shared" si="0"/>
        <v>78.850231235201491</v>
      </c>
    </row>
    <row r="34" spans="1:11" x14ac:dyDescent="0.25">
      <c r="A34" s="1" t="s">
        <v>12</v>
      </c>
      <c r="B34" s="2">
        <v>200000000</v>
      </c>
      <c r="C34" s="2">
        <v>121750963</v>
      </c>
      <c r="D34" s="2">
        <v>204000000</v>
      </c>
      <c r="E34" s="2">
        <v>0</v>
      </c>
      <c r="F34" s="2">
        <f t="shared" si="1"/>
        <v>204000000</v>
      </c>
      <c r="G34" s="20">
        <v>344330620</v>
      </c>
      <c r="H34" s="10">
        <f t="shared" si="2"/>
        <v>-140330620</v>
      </c>
      <c r="I34" s="25">
        <f t="shared" si="3"/>
        <v>168.78951960784315</v>
      </c>
      <c r="J34" s="24">
        <f t="shared" si="4"/>
        <v>-140330620</v>
      </c>
      <c r="K34" s="28">
        <f t="shared" si="0"/>
        <v>168.78951960784315</v>
      </c>
    </row>
    <row r="35" spans="1:11" x14ac:dyDescent="0.25">
      <c r="A35" s="1" t="s">
        <v>6</v>
      </c>
      <c r="B35" s="2">
        <v>439401324</v>
      </c>
      <c r="C35" s="2">
        <v>680772000</v>
      </c>
      <c r="D35" s="2">
        <v>500000000</v>
      </c>
      <c r="E35" s="2">
        <v>0</v>
      </c>
      <c r="F35" s="2">
        <f t="shared" si="1"/>
        <v>500000000</v>
      </c>
      <c r="G35" s="20">
        <v>549655723</v>
      </c>
      <c r="H35" s="10">
        <f t="shared" si="2"/>
        <v>-49655723</v>
      </c>
      <c r="I35" s="25">
        <f t="shared" si="3"/>
        <v>109.9311446</v>
      </c>
      <c r="J35" s="24">
        <f t="shared" si="4"/>
        <v>-49655723</v>
      </c>
      <c r="K35" s="28">
        <f t="shared" si="0"/>
        <v>109.9311446</v>
      </c>
    </row>
    <row r="36" spans="1:11" x14ac:dyDescent="0.25">
      <c r="A36" s="1"/>
      <c r="B36" s="2"/>
      <c r="C36" s="2"/>
      <c r="D36" s="2"/>
      <c r="E36" s="2"/>
      <c r="F36" s="2" t="s">
        <v>1</v>
      </c>
      <c r="G36" s="20"/>
      <c r="H36" s="10" t="s">
        <v>1</v>
      </c>
      <c r="I36" s="25" t="s">
        <v>1</v>
      </c>
      <c r="J36" s="24" t="s">
        <v>1</v>
      </c>
      <c r="K36" s="28" t="s">
        <v>1</v>
      </c>
    </row>
    <row r="37" spans="1:11" ht="30" x14ac:dyDescent="0.25">
      <c r="A37" s="3" t="s">
        <v>31</v>
      </c>
      <c r="B37" s="12" t="e">
        <f>+B9+B12+B19+B25+B20+B18</f>
        <v>#REF!</v>
      </c>
      <c r="C37" s="12" t="e">
        <f>+C9+C12+C19+C25+C20+C18</f>
        <v>#REF!</v>
      </c>
      <c r="D37" s="12">
        <f>+D9+D12+D19+D25+D20+D18</f>
        <v>14831317611.100002</v>
      </c>
      <c r="E37" s="12">
        <f>+E9+E12+E19+E25+E20+E18</f>
        <v>6452639894</v>
      </c>
      <c r="F37" s="12">
        <f t="shared" si="1"/>
        <v>21283957505.100002</v>
      </c>
      <c r="G37" s="21">
        <f>+G9+G12+G19+G25+G20+G18</f>
        <v>19038619491</v>
      </c>
      <c r="H37" s="13">
        <f t="shared" si="2"/>
        <v>2245338014.1000023</v>
      </c>
      <c r="I37" s="24">
        <f t="shared" si="3"/>
        <v>89.450561468364228</v>
      </c>
      <c r="J37" s="24">
        <f t="shared" si="4"/>
        <v>2245338014.1000023</v>
      </c>
      <c r="K37" s="28">
        <f>+G37/F37*100</f>
        <v>89.450561468364228</v>
      </c>
    </row>
    <row r="38" spans="1:11" x14ac:dyDescent="0.25">
      <c r="A38" s="1"/>
      <c r="B38" s="2" t="s">
        <v>1</v>
      </c>
      <c r="C38" s="2" t="s">
        <v>1</v>
      </c>
      <c r="D38" s="2" t="s">
        <v>1</v>
      </c>
      <c r="E38" s="2" t="s">
        <v>1</v>
      </c>
      <c r="F38" s="2" t="s">
        <v>1</v>
      </c>
      <c r="G38" s="20" t="s">
        <v>1</v>
      </c>
      <c r="H38" s="10" t="s">
        <v>1</v>
      </c>
      <c r="I38" s="25" t="s">
        <v>1</v>
      </c>
      <c r="J38" s="24" t="s">
        <v>1</v>
      </c>
      <c r="K38" s="28" t="s">
        <v>1</v>
      </c>
    </row>
    <row r="39" spans="1:11" x14ac:dyDescent="0.25">
      <c r="A39" s="3" t="s">
        <v>22</v>
      </c>
      <c r="B39" s="2">
        <f>+[4]Hoja2!$C$40</f>
        <v>1637500000</v>
      </c>
      <c r="C39" s="2">
        <f>+[4]Hoja2!$C$40</f>
        <v>1637500000</v>
      </c>
      <c r="D39" s="12">
        <f>1694748000+1900000000</f>
        <v>3594748000</v>
      </c>
      <c r="E39" s="12">
        <v>0</v>
      </c>
      <c r="F39" s="12">
        <f t="shared" si="1"/>
        <v>3594748000</v>
      </c>
      <c r="G39" s="21">
        <v>586129902</v>
      </c>
      <c r="H39" s="13">
        <f t="shared" si="2"/>
        <v>3008618098</v>
      </c>
      <c r="I39" s="24">
        <f t="shared" si="3"/>
        <v>16.305173603267878</v>
      </c>
      <c r="J39" s="24">
        <f t="shared" si="4"/>
        <v>3008618098</v>
      </c>
      <c r="K39" s="28">
        <f>+G39/F39*100</f>
        <v>16.305173603267878</v>
      </c>
    </row>
    <row r="40" spans="1:11" x14ac:dyDescent="0.25">
      <c r="A40" s="3" t="s">
        <v>1</v>
      </c>
      <c r="B40" s="2"/>
      <c r="C40" s="2"/>
      <c r="D40" s="2" t="s">
        <v>1</v>
      </c>
      <c r="E40" s="2" t="s">
        <v>1</v>
      </c>
      <c r="F40" s="2" t="s">
        <v>1</v>
      </c>
      <c r="G40" s="2" t="s">
        <v>1</v>
      </c>
      <c r="H40" s="10" t="s">
        <v>1</v>
      </c>
      <c r="I40" s="25" t="s">
        <v>1</v>
      </c>
      <c r="J40" s="24" t="s">
        <v>1</v>
      </c>
      <c r="K40" s="28" t="s">
        <v>1</v>
      </c>
    </row>
    <row r="41" spans="1:11" ht="15.75" thickBot="1" x14ac:dyDescent="0.3">
      <c r="A41" s="4" t="s">
        <v>23</v>
      </c>
      <c r="B41" s="5" t="e">
        <f t="shared" ref="B41:D41" si="10">+B37+B39</f>
        <v>#REF!</v>
      </c>
      <c r="C41" s="5" t="e">
        <f t="shared" si="10"/>
        <v>#REF!</v>
      </c>
      <c r="D41" s="14">
        <f t="shared" si="10"/>
        <v>18426065611.100002</v>
      </c>
      <c r="E41" s="14">
        <f t="shared" ref="E41" si="11">+E37+E39</f>
        <v>6452639894</v>
      </c>
      <c r="F41" s="14">
        <f t="shared" si="1"/>
        <v>24878705505.100002</v>
      </c>
      <c r="G41" s="14">
        <f t="shared" ref="G41" si="12">+G37+G39</f>
        <v>19624749393</v>
      </c>
      <c r="H41" s="18">
        <f t="shared" si="2"/>
        <v>5253956112.1000023</v>
      </c>
      <c r="I41" s="26">
        <f t="shared" si="3"/>
        <v>78.881714279615679</v>
      </c>
      <c r="J41" s="24">
        <f t="shared" si="4"/>
        <v>5253956112.1000023</v>
      </c>
      <c r="K41" s="28">
        <f>+G41/F41*100</f>
        <v>78.881714279615679</v>
      </c>
    </row>
    <row r="42" spans="1:11" hidden="1" x14ac:dyDescent="0.25">
      <c r="F42" s="11">
        <f>+F41-F27-F20-1900000000</f>
        <v>16885927185.100002</v>
      </c>
      <c r="G42" s="11">
        <f>+G41-G27-G20-1155869513</f>
        <v>13443061932</v>
      </c>
    </row>
    <row r="43" spans="1:11" hidden="1" x14ac:dyDescent="0.25">
      <c r="A43" s="34" t="s">
        <v>43</v>
      </c>
      <c r="B43" s="8"/>
      <c r="C43" s="8"/>
      <c r="D43" s="32" t="s">
        <v>44</v>
      </c>
      <c r="E43" s="32" t="s">
        <v>45</v>
      </c>
      <c r="F43" s="33" t="s">
        <v>42</v>
      </c>
      <c r="G43" s="11">
        <f>+G42/F42*100</f>
        <v>79.611038142235046</v>
      </c>
      <c r="J43" s="11">
        <f>+G16-1155869513</f>
        <v>12363091</v>
      </c>
    </row>
    <row r="44" spans="1:11" hidden="1" x14ac:dyDescent="0.25">
      <c r="A44" s="8" t="s">
        <v>37</v>
      </c>
      <c r="B44" s="8"/>
      <c r="C44" s="8"/>
      <c r="D44" s="10">
        <f>+F9+F35</f>
        <v>6658244110.8500004</v>
      </c>
      <c r="E44" s="10">
        <f>+G9+G35</f>
        <v>7032479908</v>
      </c>
      <c r="F44" s="31">
        <f>+E44/D44*100</f>
        <v>105.620637977814</v>
      </c>
      <c r="G44" s="11">
        <v>8.3333333333333339</v>
      </c>
      <c r="J44">
        <f>+J43/F16*100</f>
        <v>17.004069772352079</v>
      </c>
    </row>
    <row r="45" spans="1:11" hidden="1" x14ac:dyDescent="0.25">
      <c r="A45" s="8" t="s">
        <v>38</v>
      </c>
      <c r="B45" s="8"/>
      <c r="C45" s="8"/>
      <c r="D45" s="10">
        <f>+F13+F31</f>
        <v>1558907317</v>
      </c>
      <c r="E45" s="10">
        <f>+G13+G31</f>
        <v>1123193005</v>
      </c>
      <c r="F45" s="31">
        <f t="shared" ref="F45:F48" si="13">+E45/D45*100</f>
        <v>72.050018160252179</v>
      </c>
      <c r="G45" s="11">
        <f>+G44*9</f>
        <v>75</v>
      </c>
    </row>
    <row r="46" spans="1:11" hidden="1" x14ac:dyDescent="0.25">
      <c r="A46" s="8" t="s">
        <v>39</v>
      </c>
      <c r="B46" s="8"/>
      <c r="C46" s="8"/>
      <c r="D46" s="10">
        <f>+F14+F32</f>
        <v>1550195261</v>
      </c>
      <c r="E46" s="10">
        <f>+G14+G32</f>
        <v>785024469</v>
      </c>
      <c r="F46" s="31">
        <f t="shared" si="13"/>
        <v>50.64036052423463</v>
      </c>
      <c r="G46" s="11" t="s">
        <v>1</v>
      </c>
    </row>
    <row r="47" spans="1:11" hidden="1" x14ac:dyDescent="0.25">
      <c r="A47" s="8" t="s">
        <v>40</v>
      </c>
      <c r="B47" s="8"/>
      <c r="C47" s="8"/>
      <c r="D47" s="10">
        <f>+F18+F33</f>
        <v>3948042592.1999998</v>
      </c>
      <c r="E47" s="10">
        <f>+G18+G33</f>
        <v>2413815993</v>
      </c>
      <c r="F47" s="31">
        <f t="shared" si="13"/>
        <v>61.139563128545923</v>
      </c>
      <c r="G47" s="11">
        <f>+F42-F13</f>
        <v>15933019868.100002</v>
      </c>
    </row>
    <row r="48" spans="1:11" hidden="1" x14ac:dyDescent="0.25">
      <c r="A48" s="8" t="s">
        <v>41</v>
      </c>
      <c r="B48" s="8"/>
      <c r="C48" s="8"/>
      <c r="D48" s="10">
        <f>+F34+F15</f>
        <v>364815095.75</v>
      </c>
      <c r="E48" s="10">
        <f>+G15+G34</f>
        <v>885409729</v>
      </c>
      <c r="F48" s="31">
        <f t="shared" si="13"/>
        <v>242.70095709163098</v>
      </c>
      <c r="G48" s="11">
        <f>+G47/12*9</f>
        <v>11949764901.075001</v>
      </c>
    </row>
    <row r="49" spans="6:11" hidden="1" x14ac:dyDescent="0.25">
      <c r="F49" s="30"/>
      <c r="G49" s="11">
        <f>+F13/3*2</f>
        <v>635271544.66666663</v>
      </c>
    </row>
    <row r="50" spans="6:11" hidden="1" x14ac:dyDescent="0.25">
      <c r="G50" s="11">
        <f>+G48+G49</f>
        <v>12585036445.741667</v>
      </c>
      <c r="J50">
        <f>+G50/F42*100</f>
        <v>74.529733000664578</v>
      </c>
    </row>
    <row r="51" spans="6:11" hidden="1" x14ac:dyDescent="0.25"/>
    <row r="52" spans="6:11" hidden="1" x14ac:dyDescent="0.25">
      <c r="K52" s="27">
        <f>75-81.34</f>
        <v>-6.3400000000000034</v>
      </c>
    </row>
    <row r="53" spans="6:11" hidden="1" x14ac:dyDescent="0.25"/>
    <row r="54" spans="6:11" hidden="1" x14ac:dyDescent="0.25"/>
    <row r="55" spans="6:11" hidden="1" x14ac:dyDescent="0.25"/>
    <row r="56" spans="6:11" hidden="1" x14ac:dyDescent="0.25"/>
    <row r="57" spans="6:11" hidden="1" x14ac:dyDescent="0.25"/>
    <row r="58" spans="6:11" hidden="1" x14ac:dyDescent="0.25"/>
    <row r="59" spans="6:11" hidden="1" x14ac:dyDescent="0.25"/>
    <row r="60" spans="6:11" hidden="1" x14ac:dyDescent="0.25"/>
    <row r="61" spans="6:11" hidden="1" x14ac:dyDescent="0.25"/>
    <row r="62" spans="6:11" hidden="1" x14ac:dyDescent="0.25"/>
    <row r="63" spans="6:11" hidden="1" x14ac:dyDescent="0.25"/>
    <row r="64" spans="6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9">
        <f>166968136.3+1200135+241869793+13633313+1200135</f>
        <v>424871512.30000001</v>
      </c>
    </row>
    <row r="2" spans="1:2" x14ac:dyDescent="0.25">
      <c r="A2" s="11">
        <f>+B5</f>
        <v>477854426.80000001</v>
      </c>
      <c r="B2" s="11">
        <v>1200135</v>
      </c>
    </row>
    <row r="3" spans="1:2" x14ac:dyDescent="0.25">
      <c r="A3" s="11">
        <f>+[5]Hoja1!$G$30</f>
        <v>51846650.5</v>
      </c>
      <c r="B3">
        <v>175975755.30000001</v>
      </c>
    </row>
    <row r="4" spans="1:2" x14ac:dyDescent="0.25">
      <c r="A4" s="11">
        <f>+A2-A3</f>
        <v>426007776.30000001</v>
      </c>
      <c r="B4">
        <v>300678536.5</v>
      </c>
    </row>
    <row r="5" spans="1:2" x14ac:dyDescent="0.25">
      <c r="A5" s="11">
        <f>+A4+A3</f>
        <v>477854426.80000001</v>
      </c>
      <c r="B5" s="11">
        <f>SUM(B2:B4)</f>
        <v>477854426.80000001</v>
      </c>
    </row>
    <row r="6" spans="1:2" x14ac:dyDescent="0.25">
      <c r="B6" s="1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2014-10-09T20:52:56Z</cp:lastPrinted>
  <dcterms:created xsi:type="dcterms:W3CDTF">2014-03-26T14:38:10Z</dcterms:created>
  <dcterms:modified xsi:type="dcterms:W3CDTF">2016-09-29T22:07:46Z</dcterms:modified>
</cp:coreProperties>
</file>