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ublicacionespaginaweb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K18" i="1" l="1"/>
  <c r="K21" i="1" s="1"/>
  <c r="E8" i="1"/>
  <c r="F24" i="1" l="1"/>
  <c r="G21" i="1" l="1"/>
  <c r="G16" i="1" l="1"/>
  <c r="G17" i="1"/>
  <c r="G30" i="1"/>
  <c r="G33" i="1"/>
  <c r="B5" i="2" l="1"/>
  <c r="A3" i="2"/>
  <c r="A2" i="2"/>
  <c r="A1" i="2"/>
  <c r="A4" i="2" l="1"/>
  <c r="A5" i="2" s="1"/>
  <c r="E28" i="1" l="1"/>
  <c r="E23" i="1"/>
  <c r="E22" i="1" s="1"/>
  <c r="G37" i="1" l="1"/>
  <c r="F25" i="1" l="1"/>
  <c r="D32" i="1" l="1"/>
  <c r="F28" i="1" l="1"/>
  <c r="D17" i="1"/>
  <c r="F17" i="1" s="1"/>
  <c r="F23" i="1"/>
  <c r="F22" i="1" s="1"/>
  <c r="D22" i="1"/>
  <c r="F34" i="1"/>
  <c r="I34" i="1" s="1"/>
  <c r="F33" i="1"/>
  <c r="H33" i="1" s="1"/>
  <c r="F31" i="1"/>
  <c r="I31" i="1" s="1"/>
  <c r="F30" i="1"/>
  <c r="H30" i="1" s="1"/>
  <c r="F27" i="1"/>
  <c r="I27" i="1" s="1"/>
  <c r="F21" i="1"/>
  <c r="H21" i="1" s="1"/>
  <c r="F16" i="1"/>
  <c r="I16" i="1" s="1"/>
  <c r="F15" i="1"/>
  <c r="I15" i="1" s="1"/>
  <c r="F11" i="1"/>
  <c r="H11" i="1" s="1"/>
  <c r="G29" i="1"/>
  <c r="G14" i="1"/>
  <c r="G10" i="1"/>
  <c r="G9" i="1" s="1"/>
  <c r="E29" i="1"/>
  <c r="E26" i="1" s="1"/>
  <c r="E7" i="1" s="1"/>
  <c r="E39" i="1" s="1"/>
  <c r="E14" i="1"/>
  <c r="E10" i="1"/>
  <c r="D37" i="1"/>
  <c r="C37" i="1"/>
  <c r="B37" i="1"/>
  <c r="F32" i="1"/>
  <c r="H32" i="1" s="1"/>
  <c r="C31" i="1"/>
  <c r="C30" i="1"/>
  <c r="B29" i="1"/>
  <c r="B26" i="1" s="1"/>
  <c r="C22" i="1"/>
  <c r="B22" i="1"/>
  <c r="C21" i="1"/>
  <c r="D20" i="1"/>
  <c r="C20" i="1"/>
  <c r="D19" i="1"/>
  <c r="F19" i="1" s="1"/>
  <c r="H19" i="1" s="1"/>
  <c r="C18" i="1"/>
  <c r="D18" i="1" s="1"/>
  <c r="F18" i="1" s="1"/>
  <c r="H18" i="1" s="1"/>
  <c r="C16" i="1"/>
  <c r="C15" i="1"/>
  <c r="B14" i="1"/>
  <c r="D12" i="1"/>
  <c r="F12" i="1" s="1"/>
  <c r="I12" i="1" s="1"/>
  <c r="C10" i="1"/>
  <c r="B10" i="1"/>
  <c r="F37" i="1" l="1"/>
  <c r="D10" i="1"/>
  <c r="D9" i="1" s="1"/>
  <c r="F20" i="1"/>
  <c r="H20" i="1" s="1"/>
  <c r="I33" i="1"/>
  <c r="I19" i="1"/>
  <c r="G28" i="1"/>
  <c r="J28" i="1" s="1"/>
  <c r="G23" i="1"/>
  <c r="I18" i="1"/>
  <c r="H12" i="1"/>
  <c r="I21" i="1"/>
  <c r="I30" i="1"/>
  <c r="I32" i="1"/>
  <c r="I17" i="1"/>
  <c r="H17" i="1"/>
  <c r="H15" i="1"/>
  <c r="H27" i="1"/>
  <c r="I11" i="1"/>
  <c r="H16" i="1"/>
  <c r="H34" i="1"/>
  <c r="H31" i="1"/>
  <c r="H37" i="1"/>
  <c r="F10" i="1"/>
  <c r="H10" i="1" s="1"/>
  <c r="H9" i="1" s="1"/>
  <c r="C14" i="1"/>
  <c r="D29" i="1"/>
  <c r="C29" i="1"/>
  <c r="C26" i="1" s="1"/>
  <c r="B39" i="1"/>
  <c r="D14" i="1"/>
  <c r="D13" i="1" s="1"/>
  <c r="J13" i="1" s="1"/>
  <c r="F9" i="1" l="1"/>
  <c r="D8" i="1"/>
  <c r="I37" i="1"/>
  <c r="D26" i="1"/>
  <c r="F26" i="1" s="1"/>
  <c r="I10" i="1"/>
  <c r="I20" i="1"/>
  <c r="G26" i="1"/>
  <c r="G22" i="1"/>
  <c r="G13" i="1" s="1"/>
  <c r="H23" i="1"/>
  <c r="I23" i="1"/>
  <c r="F29" i="1"/>
  <c r="J27" i="1" s="1"/>
  <c r="C39" i="1"/>
  <c r="F14" i="1"/>
  <c r="F13" i="1" s="1"/>
  <c r="K13" i="1" l="1"/>
  <c r="G8" i="1"/>
  <c r="G7" i="1"/>
  <c r="F8" i="1"/>
  <c r="F7" i="1" s="1"/>
  <c r="F39" i="1" s="1"/>
  <c r="F41" i="1" s="1"/>
  <c r="D7" i="1"/>
  <c r="D39" i="1" s="1"/>
  <c r="I26" i="1"/>
  <c r="H26" i="1"/>
  <c r="I13" i="1"/>
  <c r="I22" i="1"/>
  <c r="I29" i="1"/>
  <c r="H29" i="1"/>
  <c r="I14" i="1"/>
  <c r="H14" i="1"/>
  <c r="I8" i="1" l="1"/>
  <c r="I7" i="1"/>
  <c r="G39" i="1"/>
  <c r="I39" i="1" s="1"/>
  <c r="H22" i="1"/>
  <c r="H13" i="1" s="1"/>
  <c r="H8" i="1" s="1"/>
  <c r="H7" i="1" s="1"/>
  <c r="H39" i="1" l="1"/>
</calcChain>
</file>

<file path=xl/sharedStrings.xml><?xml version="1.0" encoding="utf-8"?>
<sst xmlns="http://schemas.openxmlformats.org/spreadsheetml/2006/main" count="84" uniqueCount="39">
  <si>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</si>
  <si>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</si>
  <si>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</si>
  <si>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</si>
  <si>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</si>
  <si>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</si>
  <si>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</si>
  <si>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</si>
  <si>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</si>
  <si>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</si>
  <si>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</si>
  <si>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</si>
  <si>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</si>
  <si>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</si>
  <si>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</si>
  <si>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</si>
  <si>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</si>
  <si>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</si>
  <si>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</si>
  <si>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</si>
  <si>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</si>
  <si>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</si>
  <si>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TOTAL PRESUPUESTO 2014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</si>
  <si>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</si>
  <si>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</si>
  <si>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</si>
  <si>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</si>
  <si>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</si>
  <si>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</si>
  <si>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</si>
  <si>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EXC EDENTES FINANCIEROS</t>
  </si>
  <si>
    <t>DEPARTAMENTO DEL HUILA</t>
  </si>
  <si>
    <t>EJECUCION PRESUPUESTAL  DE INGRESOS A  JUNIO 30 DE  2014</t>
  </si>
  <si>
    <t>MUNICIPIO ACEVEDO GUDALUPE</t>
  </si>
  <si>
    <t>INGRESOS PROPIOS</t>
  </si>
  <si>
    <t>INGRESOS CORRIENTES</t>
  </si>
  <si>
    <t>TRIBUTARIOS</t>
  </si>
  <si>
    <t>NO TRIBUTARIOS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</si>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</sst>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6" xfId="0" applyFont="1" applyFill="1" applyBorder="1" applyAlignment="1">
      <alignment wrapText="1"/>
    </xf>
    <xf numFmtId="3" fontId="3" fillId="0" borderId="7" xfId="0" applyNumberFormat="1" applyFont="1" applyFill="1" applyBorder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3" fontId="3" fillId="0" borderId="5" xfId="0" applyNumberFormat="1" applyFont="1" applyFill="1" applyBorder="1"/>
    <xf numFmtId="3" fontId="3" fillId="0" borderId="7" xfId="0" applyNumberFormat="1" applyFont="1" applyFill="1" applyBorder="1" applyAlignment="1">
      <alignment wrapText="1"/>
    </xf>
    <xf numFmtId="0" fontId="3" fillId="0" borderId="7" xfId="0" applyFont="1" applyFill="1" applyBorder="1"/>
    <xf numFmtId="0" fontId="0" fillId="0" borderId="7" xfId="0" applyBorder="1"/>
    <xf numFmtId="3" fontId="2" fillId="0" borderId="7" xfId="0" applyNumberFormat="1" applyFont="1" applyFill="1" applyBorder="1" applyAlignment="1">
      <alignment wrapText="1"/>
    </xf>
    <xf numFmtId="0" fontId="0" fillId="0" borderId="8" xfId="0" applyBorder="1"/>
    <xf numFmtId="3" fontId="0" fillId="0" borderId="7" xfId="0" applyNumberFormat="1" applyBorder="1"/>
    <xf numFmtId="3" fontId="0" fillId="0" borderId="0" xfId="0" applyNumberFormat="1"/>
    <xf numFmtId="4" fontId="0" fillId="0" borderId="8" xfId="0" applyNumberFormat="1" applyBorder="1"/>
    <xf numFmtId="3" fontId="2" fillId="0" borderId="7" xfId="0" applyNumberFormat="1" applyFont="1" applyFill="1" applyBorder="1"/>
    <xf numFmtId="3" fontId="1" fillId="0" borderId="7" xfId="0" applyNumberFormat="1" applyFont="1" applyBorder="1"/>
    <xf numFmtId="4" fontId="1" fillId="0" borderId="8" xfId="0" applyNumberFormat="1" applyFont="1" applyBorder="1"/>
    <xf numFmtId="3" fontId="2" fillId="0" borderId="5" xfId="0" applyNumberFormat="1" applyFont="1" applyFill="1" applyBorder="1"/>
    <xf numFmtId="0" fontId="2" fillId="0" borderId="0" xfId="0" applyFont="1" applyFill="1" applyBorder="1" applyAlignment="1">
      <alignment wrapText="1"/>
    </xf>
    <xf numFmtId="4" fontId="0" fillId="0" borderId="0" xfId="0" applyNumberFormat="1"/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3" fontId="1" fillId="0" borderId="5" xfId="0" applyNumberFormat="1" applyFont="1" applyBorder="1"/>
    <xf numFmtId="4" fontId="1" fillId="0" borderId="9" xfId="0" applyNumberFormat="1" applyFont="1" applyBorder="1"/>
    <xf numFmtId="3" fontId="4" fillId="0" borderId="7" xfId="0" applyNumberFormat="1" applyFont="1" applyFill="1" applyBorder="1"/>
    <xf numFmtId="3" fontId="5" fillId="0" borderId="7" xfId="0" applyNumberFormat="1" applyFont="1" applyFill="1" applyBorder="1"/>
    <xf numFmtId="3" fontId="6" fillId="0" borderId="7" xfId="0" applyNumberFormat="1" applyFont="1" applyFill="1" applyBorder="1"/>
    <xf numFmtId="3" fontId="7" fillId="0" borderId="7" xfId="0" applyNumberFormat="1" applyFont="1" applyBorder="1"/>
    <xf numFmtId="0" fontId="7" fillId="0" borderId="8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4/PRESUPUESTO%202014EDISNEY%20ajustado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GASTOSAJUNIO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GASTOSAMARZO31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GASTOSAJUNIO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O"/>
      <sheetName val="anexos"/>
      <sheetName val="Hoja1"/>
      <sheetName val="ingresos"/>
      <sheetName val="fuentes  y usos"/>
      <sheetName val="COMPARATIVO"/>
      <sheetName val="INGRESOS 2013"/>
      <sheetName val="COMPOSICION D EINGRESOS"/>
      <sheetName val="INGRESOS PROPIOS2012"/>
      <sheetName val="SOBRETASA2012"/>
      <sheetName val="VENTA BIENES SERVICIOS2012"/>
      <sheetName val="RECUPERACION CARTERA 2012"/>
      <sheetName val="GASTOS 2012"/>
      <sheetName val="COMPOSICION GOS 2012"/>
      <sheetName val="GTOSD FUNCIONAMIENTO"/>
      <sheetName val="COMAPRATIVO2011-2012"/>
      <sheetName val="tablas"/>
      <sheetName val="Hoja16"/>
    </sheetNames>
    <sheetDataSet>
      <sheetData sheetId="0" refreshError="1"/>
      <sheetData sheetId="1" refreshError="1"/>
      <sheetData sheetId="2" refreshError="1"/>
      <sheetData sheetId="3" refreshError="1">
        <row r="17">
          <cell r="J17">
            <v>425623993.20000005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INVERSION"/>
      <sheetName val="ADICIONES2014"/>
    </sheetNames>
    <sheetDataSet>
      <sheetData sheetId="0"/>
      <sheetData sheetId="1"/>
      <sheetData sheetId="2">
        <row r="7">
          <cell r="E7">
            <v>176308480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 "/>
      <sheetName val="INVERSION"/>
      <sheetName val="ADICIONES2014"/>
    </sheetNames>
    <sheetDataSet>
      <sheetData sheetId="0"/>
      <sheetData sheetId="1"/>
      <sheetData sheetId="2">
        <row r="8">
          <cell r="C8">
            <v>4649844640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INVERSION"/>
      <sheetName val="ADICIONES2014"/>
    </sheetNames>
    <sheetDataSet>
      <sheetData sheetId="0">
        <row r="10">
          <cell r="I10">
            <v>1777099361</v>
          </cell>
        </row>
      </sheetData>
      <sheetData sheetId="1">
        <row r="6">
          <cell r="H6">
            <v>1290000000</v>
          </cell>
        </row>
        <row r="25">
          <cell r="H25">
            <v>23832218731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E13" sqref="E13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21.85546875" customWidth="1"/>
    <col min="5" max="5" width="20.42578125" customWidth="1"/>
    <col min="6" max="6" width="19.7109375" customWidth="1"/>
    <col min="7" max="7" width="20.140625" customWidth="1"/>
    <col min="8" max="8" width="20.28515625" customWidth="1"/>
    <col min="10" max="10" width="12.7109375" hidden="1" customWidth="1"/>
    <col min="11" max="11" width="15.28515625" hidden="1" customWidth="1"/>
    <col min="12" max="12" width="13.7109375" bestFit="1" customWidth="1"/>
  </cols>
  <sheetData>
    <row r="1" spans="1:1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11" x14ac:dyDescent="0.25">
      <c r="A2" s="35" t="s">
        <v>32</v>
      </c>
      <c r="B2" s="36"/>
      <c r="C2" s="36"/>
      <c r="D2" s="36"/>
      <c r="E2" s="36"/>
      <c r="F2" s="36"/>
      <c r="G2" s="36"/>
      <c r="H2" s="36"/>
      <c r="I2" s="37"/>
    </row>
    <row r="3" spans="1:11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11" x14ac:dyDescent="0.25">
      <c r="A4" s="23"/>
      <c r="B4" s="21"/>
      <c r="C4" s="20" t="s">
        <v>1</v>
      </c>
      <c r="D4" s="20"/>
      <c r="E4" s="8"/>
      <c r="F4" s="8"/>
      <c r="G4" s="8"/>
      <c r="H4" s="8"/>
      <c r="I4" s="10"/>
    </row>
    <row r="5" spans="1:11" ht="60" x14ac:dyDescent="0.25">
      <c r="A5" s="23" t="s">
        <v>2</v>
      </c>
      <c r="B5" s="21" t="s">
        <v>3</v>
      </c>
      <c r="C5" s="22" t="s">
        <v>4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4" t="s">
        <v>28</v>
      </c>
    </row>
    <row r="6" spans="1:11" x14ac:dyDescent="0.25">
      <c r="A6" s="1"/>
      <c r="B6" s="6"/>
      <c r="C6" s="7"/>
      <c r="D6" s="7"/>
      <c r="E6" s="8"/>
      <c r="F6" s="8"/>
      <c r="G6" s="8"/>
      <c r="H6" s="8"/>
      <c r="I6" s="10"/>
    </row>
    <row r="7" spans="1:11" x14ac:dyDescent="0.25">
      <c r="A7" s="3" t="s">
        <v>34</v>
      </c>
      <c r="B7" s="9"/>
      <c r="C7" s="2" t="s">
        <v>1</v>
      </c>
      <c r="D7" s="14">
        <f>+D8+D26</f>
        <v>14831317611.1</v>
      </c>
      <c r="E7" s="14">
        <f>+E8+E26</f>
        <v>5406153120</v>
      </c>
      <c r="F7" s="14">
        <f>+F8+F26</f>
        <v>20237470731.099998</v>
      </c>
      <c r="G7" s="14">
        <f>+G8+G26</f>
        <v>11773586246</v>
      </c>
      <c r="H7" s="14">
        <f>+H8+H26</f>
        <v>8463884485.1000004</v>
      </c>
      <c r="I7" s="16">
        <f>+G7/F7*100</f>
        <v>58.177162563634511</v>
      </c>
    </row>
    <row r="8" spans="1:11" x14ac:dyDescent="0.25">
      <c r="A8" s="3" t="s">
        <v>35</v>
      </c>
      <c r="B8" s="9"/>
      <c r="C8" s="2"/>
      <c r="D8" s="14">
        <f>+D9+D13</f>
        <v>11329826434.1</v>
      </c>
      <c r="E8" s="14">
        <f>+E9+E13</f>
        <v>756308480</v>
      </c>
      <c r="F8" s="14">
        <f>+F9+F13</f>
        <v>12086134914.1</v>
      </c>
      <c r="G8" s="14">
        <f>+G9+G13</f>
        <v>5182706855</v>
      </c>
      <c r="H8" s="14">
        <f>+H9+H13</f>
        <v>6903428059.1000004</v>
      </c>
      <c r="I8" s="16">
        <f>+G8/F8*100</f>
        <v>42.881424804829201</v>
      </c>
      <c r="J8" s="12" t="s">
        <v>1</v>
      </c>
    </row>
    <row r="9" spans="1:11" ht="15.75" x14ac:dyDescent="0.25">
      <c r="A9" s="3" t="s">
        <v>36</v>
      </c>
      <c r="B9" s="9"/>
      <c r="C9" s="2"/>
      <c r="D9" s="14">
        <f>+D10</f>
        <v>6158244110.8500004</v>
      </c>
      <c r="E9" s="8"/>
      <c r="F9" s="30">
        <f>+D9</f>
        <v>6158244110.8500004</v>
      </c>
      <c r="G9" s="30">
        <f>+G10</f>
        <v>3125977029</v>
      </c>
      <c r="H9" s="30">
        <f>+H10</f>
        <v>3032267081.8500004</v>
      </c>
      <c r="I9" s="31">
        <v>50.76</v>
      </c>
    </row>
    <row r="10" spans="1:11" x14ac:dyDescent="0.25">
      <c r="A10" s="3" t="s">
        <v>5</v>
      </c>
      <c r="B10" s="14">
        <f>+B11+B12</f>
        <v>3990720028</v>
      </c>
      <c r="C10" s="14">
        <f>+C11+C12</f>
        <v>5773324426</v>
      </c>
      <c r="D10" s="14">
        <f>+D11+D12</f>
        <v>6158244110.8500004</v>
      </c>
      <c r="E10" s="14">
        <f>+E11+E12</f>
        <v>0</v>
      </c>
      <c r="F10" s="14">
        <f>+D10+E10</f>
        <v>6158244110.8500004</v>
      </c>
      <c r="G10" s="14">
        <f>+G11+G12</f>
        <v>3125977029</v>
      </c>
      <c r="H10" s="15">
        <f>+F10-G10</f>
        <v>3032267081.8500004</v>
      </c>
      <c r="I10" s="16">
        <f>+G10/F10*100</f>
        <v>50.760849565746312</v>
      </c>
    </row>
    <row r="11" spans="1:11" x14ac:dyDescent="0.25">
      <c r="A11" s="1" t="s">
        <v>6</v>
      </c>
      <c r="B11" s="2">
        <v>2554571331</v>
      </c>
      <c r="C11" s="2">
        <v>3982615749</v>
      </c>
      <c r="D11" s="2">
        <v>4278000000</v>
      </c>
      <c r="E11" s="2">
        <v>0</v>
      </c>
      <c r="F11" s="2">
        <f t="shared" ref="F11:F37" si="0">+D11+E11</f>
        <v>4278000000</v>
      </c>
      <c r="G11" s="28">
        <v>1933281799</v>
      </c>
      <c r="H11" s="11">
        <f t="shared" ref="H11:H37" si="1">+F11-G11</f>
        <v>2344718201</v>
      </c>
      <c r="I11" s="13">
        <f t="shared" ref="I11:I37" si="2">+G11/F11*100</f>
        <v>45.191252898550729</v>
      </c>
      <c r="J11" s="12" t="s">
        <v>1</v>
      </c>
    </row>
    <row r="12" spans="1:11" x14ac:dyDescent="0.25">
      <c r="A12" s="1" t="s">
        <v>7</v>
      </c>
      <c r="B12" s="2">
        <v>1436148697</v>
      </c>
      <c r="C12" s="2">
        <v>1790708677</v>
      </c>
      <c r="D12" s="2">
        <f>+C12*1.05</f>
        <v>1880244110.8500001</v>
      </c>
      <c r="E12" s="2">
        <v>0</v>
      </c>
      <c r="F12" s="2">
        <f t="shared" si="0"/>
        <v>1880244110.8500001</v>
      </c>
      <c r="G12" s="28">
        <v>1192695230</v>
      </c>
      <c r="H12" s="11">
        <f t="shared" si="1"/>
        <v>687548880.85000014</v>
      </c>
      <c r="I12" s="13">
        <f t="shared" si="2"/>
        <v>63.432999104611973</v>
      </c>
      <c r="J12" t="s">
        <v>1</v>
      </c>
    </row>
    <row r="13" spans="1:11" x14ac:dyDescent="0.25">
      <c r="A13" s="3" t="s">
        <v>37</v>
      </c>
      <c r="B13" s="2"/>
      <c r="C13" s="2"/>
      <c r="D13" s="14">
        <f>+D14+D20+D21+D22</f>
        <v>5171582323.25</v>
      </c>
      <c r="E13" s="14">
        <f>+E14+E20+E21+E22</f>
        <v>756308480</v>
      </c>
      <c r="F13" s="14">
        <f>+F14+F20+F21+F22</f>
        <v>5927890803.25</v>
      </c>
      <c r="G13" s="14">
        <f>+G14+G20+G21+G22</f>
        <v>2056729826</v>
      </c>
      <c r="H13" s="14">
        <f>+H14+H20+H21+H22</f>
        <v>3871160977.25</v>
      </c>
      <c r="I13" s="13">
        <f t="shared" si="2"/>
        <v>34.695811617723898</v>
      </c>
      <c r="J13" s="12">
        <f>+D13-5927890803</f>
        <v>-756308479.75</v>
      </c>
      <c r="K13">
        <f>+G13/F13*100</f>
        <v>34.695811617723898</v>
      </c>
    </row>
    <row r="14" spans="1:11" x14ac:dyDescent="0.25">
      <c r="A14" s="3" t="s">
        <v>8</v>
      </c>
      <c r="B14" s="14">
        <f t="shared" ref="B14:D14" si="3">SUM(B15:B19)</f>
        <v>4083130951</v>
      </c>
      <c r="C14" s="14">
        <f t="shared" si="3"/>
        <v>2572031685</v>
      </c>
      <c r="D14" s="14">
        <f t="shared" si="3"/>
        <v>2125030908.05</v>
      </c>
      <c r="E14" s="14">
        <f t="shared" ref="E14" si="4">SUM(E15:E19)</f>
        <v>0</v>
      </c>
      <c r="F14" s="14">
        <f t="shared" si="0"/>
        <v>2125030908.05</v>
      </c>
      <c r="G14" s="29">
        <f t="shared" ref="G14" si="5">SUM(G15:G19)</f>
        <v>881936984</v>
      </c>
      <c r="H14" s="15">
        <f t="shared" si="1"/>
        <v>1243093924.05</v>
      </c>
      <c r="I14" s="16">
        <f t="shared" si="2"/>
        <v>41.502313244436294</v>
      </c>
      <c r="J14" s="12" t="s">
        <v>1</v>
      </c>
    </row>
    <row r="15" spans="1:11" x14ac:dyDescent="0.25">
      <c r="A15" s="1" t="s">
        <v>9</v>
      </c>
      <c r="B15" s="2">
        <v>1482000000</v>
      </c>
      <c r="C15" s="2">
        <f>540317343+300000000</f>
        <v>840317343</v>
      </c>
      <c r="D15" s="2">
        <v>952907317</v>
      </c>
      <c r="E15" s="2">
        <v>0</v>
      </c>
      <c r="F15" s="2">
        <f t="shared" si="0"/>
        <v>952907317</v>
      </c>
      <c r="G15" s="28">
        <v>0</v>
      </c>
      <c r="H15" s="11">
        <f t="shared" si="1"/>
        <v>952907317</v>
      </c>
      <c r="I15" s="13">
        <f t="shared" si="2"/>
        <v>0</v>
      </c>
      <c r="K15">
        <v>180968302</v>
      </c>
    </row>
    <row r="16" spans="1:11" ht="29.25" x14ac:dyDescent="0.25">
      <c r="A16" s="1" t="s">
        <v>10</v>
      </c>
      <c r="B16" s="2">
        <v>1607000000</v>
      </c>
      <c r="C16" s="2">
        <f>934639741+300000000</f>
        <v>1234639741</v>
      </c>
      <c r="D16" s="2">
        <v>650195261</v>
      </c>
      <c r="E16" s="2">
        <v>0</v>
      </c>
      <c r="F16" s="2">
        <f t="shared" si="0"/>
        <v>650195261</v>
      </c>
      <c r="G16" s="28">
        <f>353031244-87049120</f>
        <v>265982124</v>
      </c>
      <c r="H16" s="11">
        <f t="shared" si="1"/>
        <v>384213137</v>
      </c>
      <c r="I16" s="13">
        <f t="shared" si="2"/>
        <v>40.90803793170064</v>
      </c>
      <c r="K16" s="27">
        <v>1200135</v>
      </c>
    </row>
    <row r="17" spans="1:14" x14ac:dyDescent="0.25">
      <c r="A17" s="1" t="s">
        <v>11</v>
      </c>
      <c r="B17" s="2">
        <v>600000000</v>
      </c>
      <c r="C17" s="2">
        <v>153157235</v>
      </c>
      <c r="D17" s="2">
        <f>+C17*1.05-1</f>
        <v>160815095.75</v>
      </c>
      <c r="E17" s="2">
        <v>0</v>
      </c>
      <c r="F17" s="2">
        <f>+D17+E17</f>
        <v>160815095.75</v>
      </c>
      <c r="G17" s="28">
        <f>+K21</f>
        <v>424038230</v>
      </c>
      <c r="H17" s="11">
        <f t="shared" si="1"/>
        <v>-263223134.25</v>
      </c>
      <c r="I17" s="13">
        <f t="shared" si="2"/>
        <v>263.68061283202013</v>
      </c>
      <c r="J17" t="s">
        <v>1</v>
      </c>
      <c r="K17" s="12">
        <v>300678536</v>
      </c>
      <c r="L17" s="12"/>
    </row>
    <row r="18" spans="1:14" x14ac:dyDescent="0.25">
      <c r="A18" s="1" t="s">
        <v>12</v>
      </c>
      <c r="B18" s="2">
        <v>42000000</v>
      </c>
      <c r="C18" s="2">
        <f>7081824+62162613</f>
        <v>69244437</v>
      </c>
      <c r="D18" s="2">
        <f>+C18*1.05</f>
        <v>72706658.850000009</v>
      </c>
      <c r="E18" s="2">
        <v>0</v>
      </c>
      <c r="F18" s="2">
        <f t="shared" si="0"/>
        <v>72706658.850000009</v>
      </c>
      <c r="G18" s="28">
        <v>7591457</v>
      </c>
      <c r="H18" s="11">
        <f t="shared" si="1"/>
        <v>65115201.850000009</v>
      </c>
      <c r="I18" s="13">
        <f t="shared" si="2"/>
        <v>10.441212840851096</v>
      </c>
      <c r="J18" t="s">
        <v>1</v>
      </c>
      <c r="K18" s="12">
        <f>SUM(K15:K17)</f>
        <v>482846973</v>
      </c>
    </row>
    <row r="19" spans="1:14" x14ac:dyDescent="0.25">
      <c r="A19" s="1" t="s">
        <v>13</v>
      </c>
      <c r="B19" s="2">
        <v>352130951</v>
      </c>
      <c r="C19" s="2">
        <v>274672929</v>
      </c>
      <c r="D19" s="2">
        <f t="shared" ref="D19" si="6">+C19*1.05</f>
        <v>288406575.44999999</v>
      </c>
      <c r="E19" s="2">
        <v>0</v>
      </c>
      <c r="F19" s="2">
        <f t="shared" si="0"/>
        <v>288406575.44999999</v>
      </c>
      <c r="G19" s="28">
        <v>184325173</v>
      </c>
      <c r="H19" s="11">
        <f t="shared" si="1"/>
        <v>104081402.44999999</v>
      </c>
      <c r="I19" s="13">
        <f t="shared" si="2"/>
        <v>63.911570917687278</v>
      </c>
      <c r="J19" t="s">
        <v>1</v>
      </c>
      <c r="K19" s="12"/>
    </row>
    <row r="20" spans="1:14" ht="30" x14ac:dyDescent="0.25">
      <c r="A20" s="3" t="s">
        <v>14</v>
      </c>
      <c r="B20" s="14">
        <v>3559746688</v>
      </c>
      <c r="C20" s="14">
        <f>2340876848+405356184</f>
        <v>2746233032</v>
      </c>
      <c r="D20" s="14">
        <f>3387299870-291201415-313405556-191765477+[1]ingresos!$J$17</f>
        <v>3016551415.1999998</v>
      </c>
      <c r="E20" s="14">
        <v>0</v>
      </c>
      <c r="F20" s="14">
        <f t="shared" si="0"/>
        <v>3016551415.1999998</v>
      </c>
      <c r="G20" s="29">
        <v>933341611</v>
      </c>
      <c r="H20" s="15">
        <f t="shared" si="1"/>
        <v>2083209804.1999998</v>
      </c>
      <c r="I20" s="16">
        <f t="shared" si="2"/>
        <v>30.940683003015174</v>
      </c>
      <c r="J20" s="12" t="s">
        <v>1</v>
      </c>
      <c r="K20" s="12">
        <v>58808743</v>
      </c>
      <c r="L20" s="12"/>
    </row>
    <row r="21" spans="1:14" x14ac:dyDescent="0.25">
      <c r="A21" s="3" t="s">
        <v>15</v>
      </c>
      <c r="B21" s="14">
        <v>56238000</v>
      </c>
      <c r="C21" s="14">
        <f>28453518*1.004</f>
        <v>28567332.072000001</v>
      </c>
      <c r="D21" s="14">
        <v>30000000</v>
      </c>
      <c r="E21" s="14">
        <v>0</v>
      </c>
      <c r="F21" s="14">
        <f t="shared" si="0"/>
        <v>30000000</v>
      </c>
      <c r="G21" s="29">
        <f>15254751-166000+54000</f>
        <v>15142751</v>
      </c>
      <c r="H21" s="15">
        <f t="shared" si="1"/>
        <v>14857249</v>
      </c>
      <c r="I21" s="16">
        <f t="shared" si="2"/>
        <v>50.475836666666666</v>
      </c>
      <c r="K21" s="12">
        <f>+K18-K20</f>
        <v>424038230</v>
      </c>
      <c r="L21" s="12"/>
    </row>
    <row r="22" spans="1:14" x14ac:dyDescent="0.25">
      <c r="A22" s="3" t="s">
        <v>16</v>
      </c>
      <c r="B22" s="2" t="e">
        <f>+#REF!+#REF!</f>
        <v>#REF!</v>
      </c>
      <c r="C22" s="2" t="e">
        <f>+#REF!+#REF!</f>
        <v>#REF!</v>
      </c>
      <c r="D22" s="14">
        <f>+D23</f>
        <v>0</v>
      </c>
      <c r="E22" s="14">
        <f>+E23+E25+E24</f>
        <v>756308480</v>
      </c>
      <c r="F22" s="14">
        <f>+F23+F25+F24</f>
        <v>756308480</v>
      </c>
      <c r="G22" s="29">
        <f>+G23+G25</f>
        <v>226308480</v>
      </c>
      <c r="H22" s="15">
        <f t="shared" si="1"/>
        <v>530000000</v>
      </c>
      <c r="I22" s="16">
        <f t="shared" si="2"/>
        <v>29.92277436846933</v>
      </c>
    </row>
    <row r="23" spans="1:14" x14ac:dyDescent="0.25">
      <c r="A23" s="1" t="s">
        <v>29</v>
      </c>
      <c r="B23" s="2"/>
      <c r="C23" s="2"/>
      <c r="D23" s="2">
        <v>0</v>
      </c>
      <c r="E23" s="2">
        <f>+[2]ADICIONES2014!$E$7</f>
        <v>176308480</v>
      </c>
      <c r="F23" s="2">
        <f>+D23+E23</f>
        <v>176308480</v>
      </c>
      <c r="G23" s="28">
        <f>+F23</f>
        <v>176308480</v>
      </c>
      <c r="H23" s="11">
        <f t="shared" si="1"/>
        <v>0</v>
      </c>
      <c r="I23" s="13">
        <f t="shared" si="2"/>
        <v>100</v>
      </c>
    </row>
    <row r="24" spans="1:14" x14ac:dyDescent="0.25">
      <c r="A24" s="1" t="s">
        <v>33</v>
      </c>
      <c r="B24" s="2"/>
      <c r="C24" s="2"/>
      <c r="D24" s="2"/>
      <c r="E24" s="2">
        <v>80000000</v>
      </c>
      <c r="F24" s="2">
        <f>+E24</f>
        <v>80000000</v>
      </c>
      <c r="G24" s="28"/>
      <c r="H24" s="11"/>
      <c r="I24" s="13"/>
    </row>
    <row r="25" spans="1:14" x14ac:dyDescent="0.25">
      <c r="A25" s="1" t="s">
        <v>31</v>
      </c>
      <c r="B25" s="2"/>
      <c r="C25" s="2"/>
      <c r="D25" s="2">
        <v>0</v>
      </c>
      <c r="E25" s="2">
        <v>500000000</v>
      </c>
      <c r="F25" s="2">
        <f>+E25</f>
        <v>500000000</v>
      </c>
      <c r="G25" s="28">
        <v>50000000</v>
      </c>
      <c r="H25" s="11"/>
      <c r="I25" s="13"/>
    </row>
    <row r="26" spans="1:14" x14ac:dyDescent="0.25">
      <c r="A26" s="3" t="s">
        <v>17</v>
      </c>
      <c r="B26" s="14">
        <f t="shared" ref="B26:C26" si="7">+B27+B29</f>
        <v>3621351324</v>
      </c>
      <c r="C26" s="14">
        <f t="shared" si="7"/>
        <v>3226173481</v>
      </c>
      <c r="D26" s="14">
        <f>+D27+D29+D28</f>
        <v>3501491177</v>
      </c>
      <c r="E26" s="14">
        <f>+E27+E28+E29</f>
        <v>4649844640</v>
      </c>
      <c r="F26" s="14">
        <f t="shared" si="0"/>
        <v>8151335817</v>
      </c>
      <c r="G26" s="29">
        <f>+G27+G29+G28</f>
        <v>6590879391</v>
      </c>
      <c r="H26" s="15">
        <f t="shared" si="1"/>
        <v>1560456426</v>
      </c>
      <c r="I26" s="16">
        <f t="shared" si="2"/>
        <v>80.856433092284163</v>
      </c>
    </row>
    <row r="27" spans="1:14" x14ac:dyDescent="0.25">
      <c r="A27" s="1" t="s">
        <v>18</v>
      </c>
      <c r="B27" s="2">
        <v>186018000</v>
      </c>
      <c r="C27" s="2">
        <v>483000000</v>
      </c>
      <c r="D27" s="2">
        <v>360000000</v>
      </c>
      <c r="E27" s="2">
        <v>0</v>
      </c>
      <c r="F27" s="2">
        <f t="shared" si="0"/>
        <v>360000000</v>
      </c>
      <c r="G27" s="28">
        <v>194590621</v>
      </c>
      <c r="H27" s="11">
        <f t="shared" si="1"/>
        <v>165409379</v>
      </c>
      <c r="I27" s="13">
        <f t="shared" si="2"/>
        <v>54.052950277777775</v>
      </c>
      <c r="J27" s="12">
        <f>+F28+F29</f>
        <v>7791335817</v>
      </c>
    </row>
    <row r="28" spans="1:14" x14ac:dyDescent="0.25">
      <c r="A28" s="1" t="s">
        <v>30</v>
      </c>
      <c r="B28" s="2"/>
      <c r="C28" s="2"/>
      <c r="D28" s="2"/>
      <c r="E28" s="2">
        <f>+[3]ADICIONES2014!$C$8</f>
        <v>4649844640</v>
      </c>
      <c r="F28" s="2">
        <f>+E28</f>
        <v>4649844640</v>
      </c>
      <c r="G28" s="28">
        <f>+F28</f>
        <v>4649844640</v>
      </c>
      <c r="H28" s="11"/>
      <c r="I28" s="13"/>
      <c r="J28" s="12">
        <f>+G28+G29</f>
        <v>6396288770</v>
      </c>
    </row>
    <row r="29" spans="1:14" x14ac:dyDescent="0.25">
      <c r="A29" s="3" t="s">
        <v>19</v>
      </c>
      <c r="B29" s="2">
        <f>+B30+B31+B32+B33+B34</f>
        <v>3435333324</v>
      </c>
      <c r="C29" s="2">
        <f>+C30+C31+C32+C33+C34</f>
        <v>2743173481</v>
      </c>
      <c r="D29" s="14">
        <f>SUM(D30:D34)</f>
        <v>3141491177</v>
      </c>
      <c r="E29" s="14">
        <f>SUM(E30:E34)</f>
        <v>0</v>
      </c>
      <c r="F29" s="14">
        <f t="shared" si="0"/>
        <v>3141491177</v>
      </c>
      <c r="G29" s="29">
        <f>SUM(G30:G34)</f>
        <v>1746444130</v>
      </c>
      <c r="H29" s="15">
        <f t="shared" si="1"/>
        <v>1395047047</v>
      </c>
      <c r="I29" s="16">
        <f t="shared" si="2"/>
        <v>55.592838929052327</v>
      </c>
    </row>
    <row r="30" spans="1:14" x14ac:dyDescent="0.25">
      <c r="A30" s="1" t="s">
        <v>20</v>
      </c>
      <c r="B30" s="2">
        <v>594000000</v>
      </c>
      <c r="C30" s="2">
        <f>438940542+50000000</f>
        <v>488940542</v>
      </c>
      <c r="D30" s="2">
        <v>606000000</v>
      </c>
      <c r="E30" s="2">
        <v>0</v>
      </c>
      <c r="F30" s="2">
        <f t="shared" si="0"/>
        <v>606000000</v>
      </c>
      <c r="G30" s="28">
        <f>239472320-125679+491110</f>
        <v>239837751</v>
      </c>
      <c r="H30" s="11">
        <f t="shared" si="1"/>
        <v>366162249</v>
      </c>
      <c r="I30" s="13">
        <f t="shared" si="2"/>
        <v>39.577186633663366</v>
      </c>
      <c r="K30" s="19"/>
      <c r="L30" s="19"/>
      <c r="M30" s="19"/>
      <c r="N30" s="19"/>
    </row>
    <row r="31" spans="1:14" ht="29.25" x14ac:dyDescent="0.25">
      <c r="A31" s="1" t="s">
        <v>10</v>
      </c>
      <c r="B31" s="2">
        <v>1015350000</v>
      </c>
      <c r="C31" s="2">
        <f>200328232+500000000</f>
        <v>700328232</v>
      </c>
      <c r="D31" s="2">
        <v>900000000</v>
      </c>
      <c r="E31" s="2">
        <v>0</v>
      </c>
      <c r="F31" s="2">
        <f t="shared" si="0"/>
        <v>900000000</v>
      </c>
      <c r="G31" s="28">
        <v>164924066</v>
      </c>
      <c r="H31" s="11">
        <f t="shared" si="1"/>
        <v>735075934</v>
      </c>
      <c r="I31" s="13">
        <f t="shared" si="2"/>
        <v>18.324896222222222</v>
      </c>
      <c r="K31" s="19"/>
      <c r="L31" s="19"/>
      <c r="M31" s="19"/>
      <c r="N31" s="19"/>
    </row>
    <row r="32" spans="1:14" ht="29.25" x14ac:dyDescent="0.25">
      <c r="A32" s="1" t="s">
        <v>14</v>
      </c>
      <c r="B32" s="2">
        <v>1186582000</v>
      </c>
      <c r="C32" s="2">
        <v>751381744</v>
      </c>
      <c r="D32" s="2">
        <f>135118728+291201415+313405556+191765477+1</f>
        <v>931491177</v>
      </c>
      <c r="E32" s="2">
        <v>0</v>
      </c>
      <c r="F32" s="2">
        <f t="shared" si="0"/>
        <v>931491177</v>
      </c>
      <c r="G32" s="28">
        <v>734482947</v>
      </c>
      <c r="H32" s="11">
        <f t="shared" si="1"/>
        <v>197008230</v>
      </c>
      <c r="I32" s="13">
        <f t="shared" si="2"/>
        <v>78.850231235201491</v>
      </c>
      <c r="K32" s="19"/>
      <c r="L32" s="19"/>
      <c r="M32" s="19"/>
      <c r="N32" s="19"/>
    </row>
    <row r="33" spans="1:14" x14ac:dyDescent="0.25">
      <c r="A33" s="1" t="s">
        <v>11</v>
      </c>
      <c r="B33" s="2">
        <v>200000000</v>
      </c>
      <c r="C33" s="2">
        <v>121750963</v>
      </c>
      <c r="D33" s="2">
        <v>204000000</v>
      </c>
      <c r="E33" s="2">
        <v>0</v>
      </c>
      <c r="F33" s="2">
        <f t="shared" si="0"/>
        <v>204000000</v>
      </c>
      <c r="G33" s="28">
        <f>300678536-241869793</f>
        <v>58808743</v>
      </c>
      <c r="H33" s="11">
        <f t="shared" si="1"/>
        <v>145191257</v>
      </c>
      <c r="I33" s="13">
        <f t="shared" si="2"/>
        <v>28.827815196078433</v>
      </c>
      <c r="K33" s="19"/>
      <c r="L33" s="19"/>
      <c r="M33" s="19"/>
      <c r="N33" s="19"/>
    </row>
    <row r="34" spans="1:14" x14ac:dyDescent="0.25">
      <c r="A34" s="1" t="s">
        <v>5</v>
      </c>
      <c r="B34" s="2">
        <v>439401324</v>
      </c>
      <c r="C34" s="2">
        <v>680772000</v>
      </c>
      <c r="D34" s="2">
        <v>500000000</v>
      </c>
      <c r="E34" s="2">
        <v>0</v>
      </c>
      <c r="F34" s="2">
        <f t="shared" si="0"/>
        <v>500000000</v>
      </c>
      <c r="G34" s="28">
        <v>548390623</v>
      </c>
      <c r="H34" s="11">
        <f t="shared" si="1"/>
        <v>-48390623</v>
      </c>
      <c r="I34" s="13">
        <f t="shared" si="2"/>
        <v>109.67812459999999</v>
      </c>
      <c r="K34" s="19"/>
      <c r="L34" s="19"/>
      <c r="M34" s="19"/>
      <c r="N34" s="19"/>
    </row>
    <row r="35" spans="1:14" x14ac:dyDescent="0.25">
      <c r="A35" s="1"/>
      <c r="B35" s="2"/>
      <c r="C35" s="2"/>
      <c r="D35" s="2"/>
      <c r="E35" s="2"/>
      <c r="F35" s="2" t="s">
        <v>1</v>
      </c>
      <c r="G35" s="28"/>
      <c r="H35" s="11" t="s">
        <v>1</v>
      </c>
      <c r="I35" s="13" t="s">
        <v>1</v>
      </c>
      <c r="K35" s="19"/>
      <c r="L35" s="19"/>
      <c r="M35" s="19"/>
      <c r="N35" s="19"/>
    </row>
    <row r="36" spans="1:14" x14ac:dyDescent="0.25">
      <c r="A36" s="1"/>
      <c r="B36" s="2" t="s">
        <v>1</v>
      </c>
      <c r="C36" s="2" t="s">
        <v>1</v>
      </c>
      <c r="D36" s="2" t="s">
        <v>1</v>
      </c>
      <c r="E36" s="2" t="s">
        <v>1</v>
      </c>
      <c r="F36" s="2" t="s">
        <v>1</v>
      </c>
      <c r="G36" s="28" t="s">
        <v>1</v>
      </c>
      <c r="H36" s="11" t="s">
        <v>1</v>
      </c>
      <c r="I36" s="13" t="s">
        <v>1</v>
      </c>
      <c r="K36" s="19"/>
      <c r="L36" s="19"/>
      <c r="M36" s="19"/>
      <c r="N36" s="19"/>
    </row>
    <row r="37" spans="1:14" x14ac:dyDescent="0.25">
      <c r="A37" s="3" t="s">
        <v>21</v>
      </c>
      <c r="B37" s="2">
        <f>+[4]Hoja2!$C$40</f>
        <v>1637500000</v>
      </c>
      <c r="C37" s="2">
        <f>+[4]Hoja2!$C$40</f>
        <v>1637500000</v>
      </c>
      <c r="D37" s="14">
        <f>1694748000+1900000000</f>
        <v>3594748000</v>
      </c>
      <c r="E37" s="14">
        <v>0</v>
      </c>
      <c r="F37" s="14">
        <f t="shared" si="0"/>
        <v>3594748000</v>
      </c>
      <c r="G37" s="29">
        <f>466320934+119808968</f>
        <v>586129902</v>
      </c>
      <c r="H37" s="15">
        <f t="shared" si="1"/>
        <v>3008618098</v>
      </c>
      <c r="I37" s="16">
        <f t="shared" si="2"/>
        <v>16.305173603267878</v>
      </c>
      <c r="J37" t="s">
        <v>1</v>
      </c>
      <c r="K37" s="19"/>
      <c r="L37" s="19"/>
      <c r="M37" s="19"/>
      <c r="N37" s="19"/>
    </row>
    <row r="38" spans="1:14" x14ac:dyDescent="0.25">
      <c r="A38" s="3" t="s">
        <v>1</v>
      </c>
      <c r="B38" s="2"/>
      <c r="C38" s="2"/>
      <c r="D38" s="2" t="s">
        <v>1</v>
      </c>
      <c r="E38" s="2" t="s">
        <v>1</v>
      </c>
      <c r="F38" s="2" t="s">
        <v>1</v>
      </c>
      <c r="G38" s="2" t="s">
        <v>1</v>
      </c>
      <c r="H38" s="11" t="s">
        <v>1</v>
      </c>
      <c r="I38" s="13" t="s">
        <v>1</v>
      </c>
      <c r="K38" s="19"/>
      <c r="L38" s="19"/>
      <c r="M38" s="19"/>
      <c r="N38" s="19"/>
    </row>
    <row r="39" spans="1:14" ht="15.75" thickBot="1" x14ac:dyDescent="0.3">
      <c r="A39" s="4" t="s">
        <v>22</v>
      </c>
      <c r="B39" s="5" t="e">
        <f>+#REF!+B37</f>
        <v>#REF!</v>
      </c>
      <c r="C39" s="5" t="e">
        <f>+#REF!+C37</f>
        <v>#REF!</v>
      </c>
      <c r="D39" s="17">
        <f>+D37+D7</f>
        <v>18426065611.099998</v>
      </c>
      <c r="E39" s="17">
        <f>+E37+E7</f>
        <v>5406153120</v>
      </c>
      <c r="F39" s="17">
        <f>+F37+F7</f>
        <v>23832218731.099998</v>
      </c>
      <c r="G39" s="17">
        <f>+G37+G7</f>
        <v>12359716148</v>
      </c>
      <c r="H39" s="25">
        <f>+F39-G39</f>
        <v>11472502583.099998</v>
      </c>
      <c r="I39" s="26">
        <f>+G39/F39*100</f>
        <v>51.8613742491005</v>
      </c>
      <c r="J39" t="s">
        <v>1</v>
      </c>
      <c r="K39" s="19"/>
      <c r="L39" s="19"/>
      <c r="M39" s="19"/>
      <c r="N39" s="19"/>
    </row>
    <row r="40" spans="1:14" x14ac:dyDescent="0.25">
      <c r="F40" s="12"/>
      <c r="G40" s="12" t="s">
        <v>1</v>
      </c>
      <c r="H40" s="12" t="s">
        <v>1</v>
      </c>
      <c r="K40" s="19"/>
      <c r="L40" s="19"/>
      <c r="M40" s="19"/>
      <c r="N40" s="19"/>
    </row>
    <row r="41" spans="1:14" x14ac:dyDescent="0.25">
      <c r="A41" s="18"/>
      <c r="F41" s="12">
        <f>+F39-[5]INVERSION!$H$25</f>
        <v>9.999847412109375E-2</v>
      </c>
      <c r="G41" s="12" t="s">
        <v>1</v>
      </c>
      <c r="K41" s="19"/>
      <c r="L41" s="19"/>
      <c r="M41" s="19"/>
      <c r="N41" s="19"/>
    </row>
    <row r="42" spans="1:14" x14ac:dyDescent="0.25">
      <c r="G42" s="12" t="s">
        <v>1</v>
      </c>
      <c r="K42" s="19"/>
      <c r="L42" s="19"/>
      <c r="M42" s="19"/>
      <c r="N42" s="19"/>
    </row>
    <row r="43" spans="1:14" x14ac:dyDescent="0.25">
      <c r="F43" s="12" t="s">
        <v>1</v>
      </c>
      <c r="G43" s="12" t="s">
        <v>1</v>
      </c>
    </row>
    <row r="44" spans="1:14" x14ac:dyDescent="0.25">
      <c r="G44" s="12" t="s">
        <v>1</v>
      </c>
    </row>
    <row r="45" spans="1:14" x14ac:dyDescent="0.25">
      <c r="G45" t="s">
        <v>1</v>
      </c>
    </row>
    <row r="46" spans="1:14" x14ac:dyDescent="0.25">
      <c r="G46" s="12" t="s">
        <v>1</v>
      </c>
    </row>
    <row r="47" spans="1:14" x14ac:dyDescent="0.25">
      <c r="G47" s="12" t="s">
        <v>1</v>
      </c>
    </row>
    <row r="48" spans="1:14" x14ac:dyDescent="0.25">
      <c r="G48" s="12" t="s">
        <v>38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27">
        <f>166968136.3+1200135+241869793+13633313+1200135</f>
        <v>424871512.30000001</v>
      </c>
    </row>
    <row r="2" spans="1:2" x14ac:dyDescent="0.25">
      <c r="A2" s="12">
        <f>+B5</f>
        <v>477854426.80000001</v>
      </c>
      <c r="B2" s="12">
        <v>1200135</v>
      </c>
    </row>
    <row r="3" spans="1:2" x14ac:dyDescent="0.25">
      <c r="A3" s="12">
        <f>+[6]Hoja1!$G$30</f>
        <v>51846650.5</v>
      </c>
      <c r="B3">
        <v>175975755.30000001</v>
      </c>
    </row>
    <row r="4" spans="1:2" x14ac:dyDescent="0.25">
      <c r="A4" s="12">
        <f>+A2-A3</f>
        <v>426007776.30000001</v>
      </c>
      <c r="B4">
        <v>300678536.5</v>
      </c>
    </row>
    <row r="5" spans="1:2" x14ac:dyDescent="0.25">
      <c r="A5" s="12">
        <f>+A4+A3</f>
        <v>477854426.80000001</v>
      </c>
      <c r="B5" s="12">
        <f>SUM(B2:B4)</f>
        <v>477854426.80000001</v>
      </c>
    </row>
    <row r="6" spans="1:2" x14ac:dyDescent="0.25">
      <c r="B6" s="1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2014-07-04T15:02:18Z</cp:lastPrinted>
  <dcterms:created xsi:type="dcterms:W3CDTF">2014-03-26T14:38:10Z</dcterms:created>
  <dcterms:modified xsi:type="dcterms:W3CDTF">2016-09-29T22:08:25Z</dcterms:modified>
</cp:coreProperties>
</file>