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  <externalReference r:id="rId5"/>
  </externalReferences>
  <definedNames>
    <definedName name="_xlnm.Print_Area" localSheetId="0">'GASTOS'!$A$48:$L$85</definedName>
  </definedNames>
  <calcPr fullCalcOnLoad="1"/>
</workbook>
</file>

<file path=xl/sharedStrings.xml><?xml version="1.0" encoding="utf-8"?>
<sst xmlns="http://schemas.openxmlformats.org/spreadsheetml/2006/main" count="221" uniqueCount="66">
  <si>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</si>
  <si>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</si>
  <si>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</si>
  <si>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</si>
  <si>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</si>
  <si>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</si>
  <si>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</si>
  <si>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</si>
  <si>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</si>
  <si>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</si>
  <si>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</si>
  <si>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</si>
  <si>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</si>
  <si>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</si>
  <si>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</si>
  <si>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</si>
  <si>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</si>
  <si>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</si>
  <si>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</si>
  <si>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</si>
  <si>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</si>
  <si>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</si>
  <si>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</si>
  <si>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</si>
  <si>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</si>
  <si>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</si>
  <si>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</si>
  <si>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</si>
  <si>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</si>
  <si>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</si>
  <si>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</si>
  <si>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</si>
  <si>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</si>
  <si>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</si>
  <si>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</si>
  <si>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</si>
  <si>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</si>
  <si>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</si>
  <si>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</si>
  <si>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</si>
  <si>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</si>
  <si>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</si>
  <si>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</si>
  <si>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</si>
  <si>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</si>
  <si>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</si>
  <si>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</si>
  <si>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</si>
  <si>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</si>
  <si>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</si>
  <si>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</si>
  <si>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</si>
  <si>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</si>
  <si>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</si>
  <si>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</si>
  <si>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</si>
  <si>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</si>
  <si>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</si>
  <si>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</si>
  <si>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</si>
  <si>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 xml:space="preserve">COMPROMISOS </t>
  </si>
  <si>
    <t>MENSUALES</t>
  </si>
  <si>
    <t>MES</t>
  </si>
  <si>
    <t>% de ejecuion</t>
  </si>
  <si>
    <t>% de ejeucion</t>
  </si>
  <si>
    <t>mayo de 2009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</si>
</sst>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4" fontId="0" fillId="0" borderId="7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JECUIN%20PRESUPUESTALINGRESOS2009MAY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630-0900-01-290"/>
      <sheetName val="0630-0900-01-294"/>
      <sheetName val="0520-0900-07 FORTALECIMIENTO"/>
    </sheetNames>
    <sheetDataSet>
      <sheetData sheetId="1">
        <row r="13">
          <cell r="D13">
            <v>1</v>
          </cell>
        </row>
      </sheetData>
      <sheetData sheetId="5">
        <row r="13">
          <cell r="D13">
            <v>25000</v>
          </cell>
        </row>
        <row r="14">
          <cell r="D14">
            <v>12</v>
          </cell>
        </row>
      </sheetData>
      <sheetData sheetId="8">
        <row r="9">
          <cell r="D9">
            <v>20000000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83">
      <selection activeCell="I86" sqref="I86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9" width="18.421875" style="0" customWidth="1"/>
    <col min="10" max="10" width="18.421875" style="0" hidden="1" customWidth="1"/>
    <col min="11" max="11" width="19.00390625" style="0" customWidth="1"/>
    <col min="12" max="12" width="16.28125" style="0" customWidth="1"/>
    <col min="13" max="13" width="17.28125" style="0" customWidth="1"/>
    <col min="14" max="14" width="13.7109375" style="0" bestFit="1" customWidth="1"/>
  </cols>
  <sheetData>
    <row r="1" spans="3:7" ht="12.75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>
      <c r="A2" s="5"/>
      <c r="B2" s="5"/>
      <c r="C2" s="6" t="s">
        <v>1</v>
      </c>
      <c r="D2" s="7" t="s">
        <v>1</v>
      </c>
      <c r="E2" s="7" t="s">
        <v>1</v>
      </c>
      <c r="F2" s="7" t="s">
        <v>48</v>
      </c>
      <c r="G2" s="7"/>
      <c r="H2" s="7"/>
      <c r="I2" s="5"/>
      <c r="J2" s="5"/>
      <c r="K2" s="5"/>
    </row>
    <row r="3" spans="1:11" ht="12.75">
      <c r="A3" s="8"/>
      <c r="B3" s="8"/>
      <c r="C3" s="8"/>
      <c r="D3" s="8"/>
      <c r="E3" s="8"/>
      <c r="F3" s="9" t="s">
        <v>49</v>
      </c>
      <c r="G3" s="9"/>
      <c r="H3" s="9"/>
      <c r="I3" s="8"/>
      <c r="J3" s="18"/>
      <c r="K3" s="35" t="s">
        <v>65</v>
      </c>
    </row>
    <row r="4" spans="6:9" ht="12.75">
      <c r="F4" s="1"/>
      <c r="I4" t="s">
        <v>1</v>
      </c>
    </row>
    <row r="5" spans="1:12" ht="12.75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58</v>
      </c>
      <c r="K6" s="11" t="s">
        <v>58</v>
      </c>
      <c r="L6" s="32" t="s">
        <v>63</v>
      </c>
    </row>
    <row r="7" spans="1:12" ht="12.75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62</v>
      </c>
      <c r="K7" s="11" t="s">
        <v>59</v>
      </c>
      <c r="L7" s="33"/>
    </row>
    <row r="8" spans="1:12" ht="12.75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>
      <c r="A10" s="13" t="s">
        <v>19</v>
      </c>
      <c r="B10" s="13"/>
      <c r="C10" s="13"/>
      <c r="D10" s="13"/>
      <c r="E10" s="13"/>
      <c r="F10" s="15" t="s">
        <v>20</v>
      </c>
      <c r="G10" s="16">
        <f>SUM(G11+G19+G22)</f>
        <v>1334597240</v>
      </c>
      <c r="H10" s="16">
        <f>SUM(H11+H19+H21+H22)</f>
        <v>0</v>
      </c>
      <c r="I10" s="16">
        <f>+G10+H10</f>
        <v>1334597240</v>
      </c>
      <c r="J10" s="16">
        <f>SUM(J11+J19+J22)</f>
        <v>131043164</v>
      </c>
      <c r="K10" s="16">
        <f>+K11+K19+K22</f>
        <v>833168155</v>
      </c>
      <c r="L10" s="14">
        <f>+K10/I10*100</f>
        <v>62.42843383971033</v>
      </c>
    </row>
    <row r="11" spans="1:12" ht="12.75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+G12+G17+G18</f>
        <v>1300610322</v>
      </c>
      <c r="H11" s="16">
        <f>+H12+H17+H18</f>
        <v>0</v>
      </c>
      <c r="I11" s="16">
        <f>+I12+I17+I18</f>
        <v>1300610322</v>
      </c>
      <c r="J11" s="16">
        <f>+J12+J17+J18</f>
        <v>130267298</v>
      </c>
      <c r="K11" s="16">
        <f>+K12+K17+K18</f>
        <v>808881198</v>
      </c>
      <c r="L11" s="14">
        <f aca="true" t="shared" si="0" ref="L11:L27">+K11/I11*100</f>
        <v>62.19243260780457</v>
      </c>
    </row>
    <row r="12" spans="1:12" ht="12.75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SUM(G13:G16)</f>
        <v>1031377534</v>
      </c>
      <c r="H12" s="14">
        <f>SUM(H13:H16)</f>
        <v>0</v>
      </c>
      <c r="I12" s="14">
        <f>+G12+H12</f>
        <v>1031377534</v>
      </c>
      <c r="J12" s="14">
        <f>SUM(J13:J16)</f>
        <v>130267298</v>
      </c>
      <c r="K12" s="16">
        <f>+K13+K14+K15+K16</f>
        <v>654617670</v>
      </c>
      <c r="L12" s="14">
        <f t="shared" si="0"/>
        <v>63.47022777015424</v>
      </c>
    </row>
    <row r="13" spans="1:14" ht="12.75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749992267</v>
      </c>
      <c r="H13" s="14">
        <v>0</v>
      </c>
      <c r="I13" s="14">
        <f>+G13+H13</f>
        <v>749992267</v>
      </c>
      <c r="J13" s="14">
        <v>105878989</v>
      </c>
      <c r="K13" s="37">
        <f>471340346+103329963</f>
        <v>574670309</v>
      </c>
      <c r="L13" s="14">
        <f t="shared" si="0"/>
        <v>76.6234979060124</v>
      </c>
      <c r="M13" s="3" t="s">
        <v>1</v>
      </c>
      <c r="N13" s="3" t="s">
        <v>1</v>
      </c>
    </row>
    <row r="14" spans="1:15" ht="12.75">
      <c r="A14" s="13" t="s">
        <v>19</v>
      </c>
      <c r="B14" s="13">
        <v>1</v>
      </c>
      <c r="C14" s="13">
        <v>1</v>
      </c>
      <c r="D14" s="13">
        <v>9</v>
      </c>
      <c r="E14" s="13">
        <v>1</v>
      </c>
      <c r="F14" s="13" t="s">
        <v>24</v>
      </c>
      <c r="G14" s="14">
        <v>1146602</v>
      </c>
      <c r="H14" s="14">
        <v>0</v>
      </c>
      <c r="I14" s="14">
        <f aca="true" t="shared" si="1" ref="I14:I19">+G14+H14</f>
        <v>1146602</v>
      </c>
      <c r="J14" s="14"/>
      <c r="K14" s="37">
        <f>150945+144800+162500+156000</f>
        <v>614245</v>
      </c>
      <c r="L14" s="14">
        <f t="shared" si="0"/>
        <v>53.570899056516566</v>
      </c>
      <c r="M14" s="3" t="s">
        <v>1</v>
      </c>
      <c r="N14" s="3" t="s">
        <v>1</v>
      </c>
      <c r="O14" t="s">
        <v>1</v>
      </c>
    </row>
    <row r="15" spans="1:13" ht="12.75">
      <c r="A15" s="13" t="s">
        <v>19</v>
      </c>
      <c r="B15" s="13">
        <v>1</v>
      </c>
      <c r="C15" s="13">
        <v>1</v>
      </c>
      <c r="D15" s="13">
        <v>4</v>
      </c>
      <c r="E15" s="13">
        <v>2</v>
      </c>
      <c r="F15" s="13" t="s">
        <v>25</v>
      </c>
      <c r="G15" s="14">
        <v>99683709</v>
      </c>
      <c r="H15" s="14">
        <f>0</f>
        <v>0</v>
      </c>
      <c r="I15" s="14">
        <f t="shared" si="1"/>
        <v>99683709</v>
      </c>
      <c r="J15" s="14">
        <v>11798520</v>
      </c>
      <c r="K15" s="37">
        <f>54369319+4700200</f>
        <v>59069519</v>
      </c>
      <c r="L15" s="14">
        <f t="shared" si="0"/>
        <v>59.25694337878218</v>
      </c>
      <c r="M15" s="3" t="s">
        <v>1</v>
      </c>
    </row>
    <row r="16" spans="1:13" ht="12.75">
      <c r="A16" s="13" t="s">
        <v>19</v>
      </c>
      <c r="B16" s="13">
        <v>1</v>
      </c>
      <c r="C16" s="13">
        <v>1</v>
      </c>
      <c r="D16" s="13">
        <v>5</v>
      </c>
      <c r="E16" s="13">
        <v>0</v>
      </c>
      <c r="F16" s="13" t="s">
        <v>26</v>
      </c>
      <c r="G16" s="14">
        <v>180554956</v>
      </c>
      <c r="H16" s="14">
        <f>0</f>
        <v>0</v>
      </c>
      <c r="I16" s="14">
        <f t="shared" si="1"/>
        <v>180554956</v>
      </c>
      <c r="J16" s="14">
        <v>12589789</v>
      </c>
      <c r="K16" s="37">
        <f>2253547+2294312+466733+1867337+673487+2268900+418294+4018500+4574450+1428037</f>
        <v>20263597</v>
      </c>
      <c r="L16" s="14">
        <f t="shared" si="0"/>
        <v>11.222952528647289</v>
      </c>
      <c r="M16" s="3" t="s">
        <v>1</v>
      </c>
    </row>
    <row r="17" spans="1:13" ht="12.75">
      <c r="A17" s="13" t="s">
        <v>19</v>
      </c>
      <c r="B17" s="13">
        <v>1</v>
      </c>
      <c r="C17" s="13">
        <v>5</v>
      </c>
      <c r="D17" s="13">
        <v>0</v>
      </c>
      <c r="E17" s="13">
        <v>1</v>
      </c>
      <c r="F17" s="13" t="s">
        <v>27</v>
      </c>
      <c r="G17" s="14">
        <v>60237480</v>
      </c>
      <c r="H17" s="14">
        <v>0</v>
      </c>
      <c r="I17" s="14">
        <f t="shared" si="1"/>
        <v>60237480</v>
      </c>
      <c r="J17" s="14">
        <v>0</v>
      </c>
      <c r="K17" s="37">
        <f>16263323+16776491+20364910+6267600</f>
        <v>59672324</v>
      </c>
      <c r="L17" s="14">
        <f t="shared" si="0"/>
        <v>99.06178678125313</v>
      </c>
      <c r="M17" s="3" t="s">
        <v>1</v>
      </c>
    </row>
    <row r="18" spans="1:13" ht="12.75">
      <c r="A18" s="13" t="s">
        <v>19</v>
      </c>
      <c r="B18" s="13">
        <v>1</v>
      </c>
      <c r="C18" s="13">
        <v>5</v>
      </c>
      <c r="D18" s="13">
        <v>0</v>
      </c>
      <c r="E18" s="13">
        <v>2</v>
      </c>
      <c r="F18" s="13" t="s">
        <v>28</v>
      </c>
      <c r="G18" s="14">
        <v>208995308</v>
      </c>
      <c r="H18" s="14">
        <f>0</f>
        <v>0</v>
      </c>
      <c r="I18" s="14">
        <f t="shared" si="1"/>
        <v>208995308</v>
      </c>
      <c r="J18" s="14">
        <v>0</v>
      </c>
      <c r="K18" s="37">
        <f>16354425+7227491+2242800+3364500+3403800+2268900+680053+9257196+29813137+19978902</f>
        <v>94591204</v>
      </c>
      <c r="L18" s="14">
        <f t="shared" si="0"/>
        <v>45.259965357691186</v>
      </c>
      <c r="M18" s="3" t="s">
        <v>1</v>
      </c>
    </row>
    <row r="19" spans="1:13" ht="12.75">
      <c r="A19" s="13" t="s">
        <v>19</v>
      </c>
      <c r="B19" s="13">
        <v>2</v>
      </c>
      <c r="C19" s="13">
        <v>0</v>
      </c>
      <c r="D19" s="13">
        <v>0</v>
      </c>
      <c r="E19" s="13">
        <v>0</v>
      </c>
      <c r="F19" s="15" t="s">
        <v>29</v>
      </c>
      <c r="G19" s="16">
        <f>SUM(G20:G21)</f>
        <v>25553530</v>
      </c>
      <c r="H19" s="16">
        <f>SUM(H20:H21)</f>
        <v>0</v>
      </c>
      <c r="I19" s="16">
        <f t="shared" si="1"/>
        <v>25553530</v>
      </c>
      <c r="J19" s="16">
        <f>SUM(J20:J21)</f>
        <v>775866</v>
      </c>
      <c r="K19" s="37">
        <f>23511091+J19</f>
        <v>24286957</v>
      </c>
      <c r="L19" s="14">
        <f t="shared" si="0"/>
        <v>95.04345192229802</v>
      </c>
      <c r="M19" s="3" t="s">
        <v>1</v>
      </c>
    </row>
    <row r="20" spans="1:13" ht="12.75">
      <c r="A20" s="13" t="s">
        <v>19</v>
      </c>
      <c r="B20" s="13">
        <v>2</v>
      </c>
      <c r="C20" s="13">
        <v>0</v>
      </c>
      <c r="D20" s="13">
        <v>4</v>
      </c>
      <c r="E20" s="13">
        <v>0</v>
      </c>
      <c r="F20" s="13" t="s">
        <v>30</v>
      </c>
      <c r="G20" s="14">
        <v>24286957</v>
      </c>
      <c r="H20" s="14">
        <v>0</v>
      </c>
      <c r="I20" s="14">
        <f>+G20+H20</f>
        <v>24286957</v>
      </c>
      <c r="J20" s="16">
        <f>24286957-23511091</f>
        <v>775866</v>
      </c>
      <c r="K20" s="16">
        <f>23511091+J20</f>
        <v>24286957</v>
      </c>
      <c r="L20" s="14">
        <f t="shared" si="0"/>
        <v>100</v>
      </c>
      <c r="M20" s="3" t="s">
        <v>37</v>
      </c>
    </row>
    <row r="21" spans="1:13" ht="12.75">
      <c r="A21" s="13" t="s">
        <v>19</v>
      </c>
      <c r="B21" s="13">
        <v>2</v>
      </c>
      <c r="C21" s="13">
        <v>0</v>
      </c>
      <c r="D21" s="13">
        <v>3</v>
      </c>
      <c r="E21" s="13">
        <v>50</v>
      </c>
      <c r="F21" s="13" t="s">
        <v>31</v>
      </c>
      <c r="G21" s="14">
        <v>1266573</v>
      </c>
      <c r="H21" s="14">
        <v>0</v>
      </c>
      <c r="I21" s="14">
        <f>+G21+H21</f>
        <v>1266573</v>
      </c>
      <c r="J21" s="14">
        <v>0</v>
      </c>
      <c r="K21" s="16">
        <v>844022</v>
      </c>
      <c r="L21" s="14">
        <f t="shared" si="0"/>
        <v>66.63824351221761</v>
      </c>
      <c r="M21" s="3" t="s">
        <v>37</v>
      </c>
    </row>
    <row r="22" spans="1:13" ht="12.75">
      <c r="A22" s="13" t="s">
        <v>19</v>
      </c>
      <c r="B22" s="13">
        <v>3</v>
      </c>
      <c r="C22" s="13">
        <v>2</v>
      </c>
      <c r="D22" s="13">
        <v>1</v>
      </c>
      <c r="E22" s="13">
        <v>1</v>
      </c>
      <c r="F22" s="13" t="s">
        <v>32</v>
      </c>
      <c r="G22" s="14">
        <v>8433388</v>
      </c>
      <c r="H22" s="14">
        <v>0</v>
      </c>
      <c r="I22" s="14">
        <f>+G22+H22</f>
        <v>8433388</v>
      </c>
      <c r="J22" s="14">
        <v>0</v>
      </c>
      <c r="K22" s="16">
        <v>0</v>
      </c>
      <c r="L22" s="14">
        <f t="shared" si="0"/>
        <v>0</v>
      </c>
      <c r="M22" s="3" t="s">
        <v>1</v>
      </c>
    </row>
    <row r="23" spans="1:13" ht="12.75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6" t="s">
        <v>1</v>
      </c>
      <c r="L23" s="14" t="s">
        <v>1</v>
      </c>
      <c r="M23" s="3" t="s">
        <v>1</v>
      </c>
    </row>
    <row r="24" spans="1:12" ht="12.75">
      <c r="A24" s="13" t="s">
        <v>33</v>
      </c>
      <c r="B24" s="13"/>
      <c r="C24" s="13"/>
      <c r="D24" s="13"/>
      <c r="E24" s="13"/>
      <c r="F24" s="15" t="s">
        <v>34</v>
      </c>
      <c r="G24" s="16">
        <v>0</v>
      </c>
      <c r="H24" s="16">
        <v>1243847230</v>
      </c>
      <c r="I24" s="16">
        <f>+G24+H24</f>
        <v>1243847230</v>
      </c>
      <c r="J24" s="16">
        <v>0</v>
      </c>
      <c r="K24" s="16">
        <f>196729000+67464848+371906280</f>
        <v>636100128</v>
      </c>
      <c r="L24" s="14">
        <f t="shared" si="0"/>
        <v>51.13973104237246</v>
      </c>
    </row>
    <row r="25" spans="1:12" ht="12.7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6" t="s">
        <v>1</v>
      </c>
      <c r="L25" s="14" t="s">
        <v>1</v>
      </c>
    </row>
    <row r="26" spans="1:12" ht="12.75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7" t="s">
        <v>1</v>
      </c>
      <c r="G26" s="14" t="s">
        <v>1</v>
      </c>
      <c r="H26" s="14" t="s">
        <v>1</v>
      </c>
      <c r="I26" s="14" t="s">
        <v>1</v>
      </c>
      <c r="J26" s="14" t="s">
        <v>1</v>
      </c>
      <c r="K26" s="16" t="s">
        <v>1</v>
      </c>
      <c r="L26" s="14" t="s">
        <v>1</v>
      </c>
    </row>
    <row r="27" spans="1:12" ht="12.75">
      <c r="A27" s="13"/>
      <c r="B27" s="13"/>
      <c r="C27" s="13"/>
      <c r="D27" s="13"/>
      <c r="E27" s="13"/>
      <c r="F27" s="15" t="s">
        <v>35</v>
      </c>
      <c r="G27" s="16">
        <f>+G10+G24</f>
        <v>1334597240</v>
      </c>
      <c r="H27" s="16">
        <f>+H10+H24</f>
        <v>1243847230</v>
      </c>
      <c r="I27" s="16">
        <f>+I10+I24</f>
        <v>2578444470</v>
      </c>
      <c r="J27" s="16">
        <f>+J10+J24</f>
        <v>131043164</v>
      </c>
      <c r="K27" s="16">
        <f>+K10+K24</f>
        <v>1469268283</v>
      </c>
      <c r="L27" s="14">
        <f t="shared" si="0"/>
        <v>56.98273901551194</v>
      </c>
    </row>
    <row r="28" spans="2:11" ht="12.75">
      <c r="B28" s="18"/>
      <c r="C28" s="18"/>
      <c r="D28" s="18"/>
      <c r="E28" s="18"/>
      <c r="F28" s="18"/>
      <c r="G28" s="19" t="s">
        <v>1</v>
      </c>
      <c r="H28" s="18"/>
      <c r="I28" s="19" t="s">
        <v>1</v>
      </c>
      <c r="J28" s="19"/>
      <c r="K28" s="19" t="s">
        <v>1</v>
      </c>
    </row>
    <row r="29" spans="7:10" ht="12.75">
      <c r="G29" s="3" t="s">
        <v>1</v>
      </c>
      <c r="I29" s="3" t="s">
        <v>1</v>
      </c>
      <c r="J29" s="3"/>
    </row>
    <row r="32" spans="6:11" ht="12.75">
      <c r="F32" s="4" t="s">
        <v>6</v>
      </c>
      <c r="G32" s="4"/>
      <c r="H32" s="4" t="s">
        <v>46</v>
      </c>
      <c r="I32" s="4"/>
      <c r="J32" s="4"/>
      <c r="K32" s="4"/>
    </row>
    <row r="33" spans="6:11" ht="12.75">
      <c r="F33" s="4" t="s">
        <v>36</v>
      </c>
      <c r="G33" s="4"/>
      <c r="H33" s="4" t="s">
        <v>47</v>
      </c>
      <c r="I33" s="4"/>
      <c r="J33" s="4"/>
      <c r="K33" s="4"/>
    </row>
    <row r="38" ht="12.75">
      <c r="H38" t="s">
        <v>1</v>
      </c>
    </row>
    <row r="39" ht="12.75">
      <c r="H39" t="s">
        <v>1</v>
      </c>
    </row>
    <row r="40" ht="12.75">
      <c r="H40" t="s">
        <v>1</v>
      </c>
    </row>
    <row r="45" ht="12.75">
      <c r="I45" t="s">
        <v>1</v>
      </c>
    </row>
    <row r="46" spans="1:10" ht="12.75">
      <c r="A46" t="s">
        <v>1</v>
      </c>
      <c r="F46" s="1" t="s">
        <v>1</v>
      </c>
      <c r="G46" s="1"/>
      <c r="I46" s="3" t="s">
        <v>1</v>
      </c>
      <c r="J46" s="3"/>
    </row>
    <row r="47" spans="1:9" ht="12.75">
      <c r="A47" t="s">
        <v>1</v>
      </c>
      <c r="E47" s="1" t="s">
        <v>1</v>
      </c>
      <c r="F47" s="1" t="s">
        <v>1</v>
      </c>
      <c r="G47" s="1"/>
      <c r="I47" t="s">
        <v>1</v>
      </c>
    </row>
    <row r="48" spans="3:7" ht="12.75">
      <c r="C48" s="2" t="s">
        <v>1</v>
      </c>
      <c r="D48" s="1" t="s">
        <v>1</v>
      </c>
      <c r="E48" s="1" t="s">
        <v>1</v>
      </c>
      <c r="F48" s="1" t="s">
        <v>0</v>
      </c>
      <c r="G48" s="1"/>
    </row>
    <row r="49" spans="1:11" ht="12.75">
      <c r="A49" s="5"/>
      <c r="B49" s="5"/>
      <c r="C49" s="6" t="s">
        <v>1</v>
      </c>
      <c r="D49" s="7" t="s">
        <v>1</v>
      </c>
      <c r="E49" s="7" t="s">
        <v>1</v>
      </c>
      <c r="F49" s="7" t="s">
        <v>48</v>
      </c>
      <c r="G49" s="7"/>
      <c r="H49" s="7"/>
      <c r="I49" s="5"/>
      <c r="J49" s="5"/>
      <c r="K49" s="5"/>
    </row>
    <row r="50" spans="1:11" ht="12.75">
      <c r="A50" s="8"/>
      <c r="B50" s="8"/>
      <c r="C50" s="8"/>
      <c r="D50" s="8"/>
      <c r="E50" s="8"/>
      <c r="F50" s="9" t="s">
        <v>50</v>
      </c>
      <c r="G50" s="9"/>
      <c r="H50" s="9" t="s">
        <v>1</v>
      </c>
      <c r="I50" s="20" t="s">
        <v>1</v>
      </c>
      <c r="J50" s="20"/>
      <c r="K50" s="34" t="s">
        <v>65</v>
      </c>
    </row>
    <row r="51" spans="6:11" ht="12.75">
      <c r="F51" s="1"/>
      <c r="I51" s="3" t="s">
        <v>37</v>
      </c>
      <c r="J51" s="3"/>
      <c r="K51" s="10"/>
    </row>
    <row r="52" spans="1:12" ht="12.75">
      <c r="A52" s="12"/>
      <c r="B52" s="11" t="s">
        <v>12</v>
      </c>
      <c r="C52" s="12"/>
      <c r="D52" s="12" t="s">
        <v>13</v>
      </c>
      <c r="E52" s="12"/>
      <c r="F52" s="21"/>
      <c r="G52" s="11" t="s">
        <v>3</v>
      </c>
      <c r="H52" s="11" t="s">
        <v>2</v>
      </c>
      <c r="I52" s="11" t="s">
        <v>3</v>
      </c>
      <c r="J52" s="11" t="s">
        <v>60</v>
      </c>
      <c r="K52" s="22" t="s">
        <v>58</v>
      </c>
      <c r="L52" s="32" t="s">
        <v>64</v>
      </c>
    </row>
    <row r="53" spans="1:12" ht="12.75">
      <c r="A53" s="12"/>
      <c r="B53" s="12"/>
      <c r="C53" s="12"/>
      <c r="D53" s="12" t="s">
        <v>14</v>
      </c>
      <c r="E53" s="12"/>
      <c r="F53" s="11" t="s">
        <v>15</v>
      </c>
      <c r="G53" s="11" t="s">
        <v>4</v>
      </c>
      <c r="H53" s="11" t="s">
        <v>16</v>
      </c>
      <c r="I53" s="11" t="s">
        <v>5</v>
      </c>
      <c r="J53" s="11" t="s">
        <v>61</v>
      </c>
      <c r="K53" s="11" t="s">
        <v>59</v>
      </c>
      <c r="L53" s="33"/>
    </row>
    <row r="54" spans="1:12" ht="12.75">
      <c r="A54" s="12"/>
      <c r="B54" s="12"/>
      <c r="C54" s="12"/>
      <c r="D54" s="12" t="s">
        <v>17</v>
      </c>
      <c r="E54" s="12"/>
      <c r="F54" s="21"/>
      <c r="G54" s="11">
        <v>1</v>
      </c>
      <c r="H54" s="11">
        <v>2</v>
      </c>
      <c r="I54" s="11" t="s">
        <v>18</v>
      </c>
      <c r="J54" s="11"/>
      <c r="K54" s="11"/>
      <c r="L54" s="13"/>
    </row>
    <row r="55" spans="1:12" ht="12.75">
      <c r="A55" s="21"/>
      <c r="B55" s="21"/>
      <c r="C55" s="21"/>
      <c r="D55" s="21"/>
      <c r="E55" s="21"/>
      <c r="F55" s="21"/>
      <c r="G55" s="23" t="s">
        <v>1</v>
      </c>
      <c r="H55" s="23" t="s">
        <v>1</v>
      </c>
      <c r="I55" s="23" t="s">
        <v>1</v>
      </c>
      <c r="J55" s="23"/>
      <c r="K55" s="23" t="s">
        <v>1</v>
      </c>
      <c r="L55" s="13"/>
    </row>
    <row r="56" spans="1:12" ht="12.75">
      <c r="A56" s="21" t="s">
        <v>19</v>
      </c>
      <c r="B56" s="21"/>
      <c r="C56" s="21"/>
      <c r="D56" s="21"/>
      <c r="E56" s="21"/>
      <c r="F56" s="21" t="s">
        <v>38</v>
      </c>
      <c r="G56" s="23">
        <f>SUM(G57+G66+G70)</f>
        <v>3256343679</v>
      </c>
      <c r="H56" s="23">
        <f>SUM(H57+H66+H70)</f>
        <v>0</v>
      </c>
      <c r="I56" s="23">
        <f>SUM(I57+I66+I70)</f>
        <v>3256343679</v>
      </c>
      <c r="J56" s="23">
        <f>SUM(J57+J66+J70)</f>
        <v>204336876</v>
      </c>
      <c r="K56" s="23">
        <f>+K57+K66+K70</f>
        <v>1099133972</v>
      </c>
      <c r="L56" s="14">
        <f>+K56/I56*100</f>
        <v>33.753623092312424</v>
      </c>
    </row>
    <row r="57" spans="1:12" ht="12.75">
      <c r="A57" s="21" t="s">
        <v>19</v>
      </c>
      <c r="B57" s="21">
        <v>1</v>
      </c>
      <c r="C57" s="21">
        <v>1</v>
      </c>
      <c r="D57" s="21">
        <v>0</v>
      </c>
      <c r="E57" s="21">
        <v>0</v>
      </c>
      <c r="F57" s="21" t="s">
        <v>21</v>
      </c>
      <c r="G57" s="23">
        <f>SUM(G58+G63+G64+G65)</f>
        <v>1423687311</v>
      </c>
      <c r="H57" s="23">
        <f>SUM(H58+H63+H64+H65)</f>
        <v>0</v>
      </c>
      <c r="I57" s="23">
        <f>+I58+I63+I64+I65</f>
        <v>1423687311</v>
      </c>
      <c r="J57" s="23">
        <f>SUM(J58+J63+J64+J65)</f>
        <v>0</v>
      </c>
      <c r="K57" s="23">
        <f>+K58+K63+K64+K65</f>
        <v>215646716</v>
      </c>
      <c r="L57" s="14">
        <f aca="true" t="shared" si="2" ref="L57:L85">+K57/I57*100</f>
        <v>15.147056122072861</v>
      </c>
    </row>
    <row r="58" spans="1:12" ht="12.75">
      <c r="A58" s="21" t="s">
        <v>19</v>
      </c>
      <c r="B58" s="21">
        <v>1</v>
      </c>
      <c r="C58" s="21">
        <v>1</v>
      </c>
      <c r="D58" s="21">
        <v>1</v>
      </c>
      <c r="E58" s="21">
        <v>0</v>
      </c>
      <c r="F58" s="21" t="s">
        <v>22</v>
      </c>
      <c r="G58" s="23">
        <f>SUM(G59:G62)</f>
        <v>909053395</v>
      </c>
      <c r="H58" s="23">
        <f>SUM(H59:H62)</f>
        <v>0</v>
      </c>
      <c r="I58" s="23">
        <f>SUM(I59:I62)</f>
        <v>909053395</v>
      </c>
      <c r="J58" s="23">
        <f>SUM(J59:J62)</f>
        <v>0</v>
      </c>
      <c r="K58" s="23">
        <f>SUM(K59:K62)</f>
        <v>59966382</v>
      </c>
      <c r="L58" s="14">
        <f t="shared" si="2"/>
        <v>6.596574230933927</v>
      </c>
    </row>
    <row r="59" spans="1:12" ht="12.75">
      <c r="A59" s="21" t="s">
        <v>19</v>
      </c>
      <c r="B59" s="21">
        <v>1</v>
      </c>
      <c r="C59" s="21">
        <v>1</v>
      </c>
      <c r="D59" s="21">
        <v>1</v>
      </c>
      <c r="E59" s="21">
        <v>1</v>
      </c>
      <c r="F59" s="21" t="s">
        <v>23</v>
      </c>
      <c r="G59" s="23">
        <v>700765929</v>
      </c>
      <c r="H59" s="23">
        <v>0</v>
      </c>
      <c r="I59" s="23">
        <f>SUM(G59+H59)</f>
        <v>700765929</v>
      </c>
      <c r="J59" s="23">
        <v>0</v>
      </c>
      <c r="K59" s="23">
        <f>13232993+12438688</f>
        <v>25671681</v>
      </c>
      <c r="L59" s="14">
        <f t="shared" si="2"/>
        <v>3.6633745930875588</v>
      </c>
    </row>
    <row r="60" spans="1:12" ht="12.75">
      <c r="A60" s="21" t="s">
        <v>19</v>
      </c>
      <c r="B60" s="21">
        <v>1</v>
      </c>
      <c r="C60" s="21">
        <v>1</v>
      </c>
      <c r="D60" s="21">
        <v>9</v>
      </c>
      <c r="E60" s="21">
        <v>3</v>
      </c>
      <c r="F60" s="21" t="s">
        <v>39</v>
      </c>
      <c r="G60" s="23">
        <v>10000000</v>
      </c>
      <c r="H60" s="23">
        <v>0</v>
      </c>
      <c r="I60" s="23">
        <f>SUM(G60+H60)</f>
        <v>10000000</v>
      </c>
      <c r="J60" s="23">
        <v>0</v>
      </c>
      <c r="K60" s="23">
        <v>9364393</v>
      </c>
      <c r="L60" s="14">
        <f t="shared" si="2"/>
        <v>93.64393</v>
      </c>
    </row>
    <row r="61" spans="1:13" ht="12.75">
      <c r="A61" s="21" t="s">
        <v>19</v>
      </c>
      <c r="B61" s="21">
        <v>1</v>
      </c>
      <c r="C61" s="21">
        <v>1</v>
      </c>
      <c r="D61" s="21">
        <v>4</v>
      </c>
      <c r="E61" s="21">
        <v>2</v>
      </c>
      <c r="F61" s="21" t="s">
        <v>25</v>
      </c>
      <c r="G61" s="23">
        <v>57007680</v>
      </c>
      <c r="H61" s="23">
        <v>0</v>
      </c>
      <c r="I61" s="23">
        <f>SUM(G61+H61)</f>
        <v>57007680</v>
      </c>
      <c r="J61" s="23">
        <v>0</v>
      </c>
      <c r="K61" s="23">
        <v>0</v>
      </c>
      <c r="L61" s="14">
        <f t="shared" si="2"/>
        <v>0</v>
      </c>
      <c r="M61" s="3"/>
    </row>
    <row r="62" spans="1:13" ht="12.75">
      <c r="A62" s="21" t="s">
        <v>19</v>
      </c>
      <c r="B62" s="21">
        <v>1</v>
      </c>
      <c r="C62" s="21">
        <v>1</v>
      </c>
      <c r="D62" s="21">
        <v>5</v>
      </c>
      <c r="E62" s="21">
        <v>0</v>
      </c>
      <c r="F62" s="21" t="s">
        <v>26</v>
      </c>
      <c r="G62" s="23">
        <v>141279786</v>
      </c>
      <c r="H62" s="23">
        <v>0</v>
      </c>
      <c r="I62" s="23">
        <f>SUM(G62+H62)</f>
        <v>141279786</v>
      </c>
      <c r="J62" s="23">
        <v>0</v>
      </c>
      <c r="K62" s="23">
        <f>206930+362864+377886+416184+414504+439140+493998+416184+4209441+742800+208092+223155+1759821+8244039+219498+204221+180347+2189526+273095+405736+356730+2586117</f>
        <v>24930308</v>
      </c>
      <c r="L62" s="14">
        <f t="shared" si="2"/>
        <v>17.646054475195765</v>
      </c>
      <c r="M62" s="3"/>
    </row>
    <row r="63" spans="1:13" ht="12.75">
      <c r="A63" s="21" t="s">
        <v>19</v>
      </c>
      <c r="B63" s="21">
        <v>1</v>
      </c>
      <c r="C63" s="21">
        <v>0</v>
      </c>
      <c r="D63" s="21">
        <v>2</v>
      </c>
      <c r="E63" s="21">
        <v>0</v>
      </c>
      <c r="F63" s="21" t="s">
        <v>40</v>
      </c>
      <c r="G63" s="23">
        <v>153630000</v>
      </c>
      <c r="H63" s="24">
        <v>0</v>
      </c>
      <c r="I63" s="23">
        <f>SUM(G63+H63)</f>
        <v>153630000</v>
      </c>
      <c r="J63" s="23">
        <v>0</v>
      </c>
      <c r="K63" s="23">
        <f>5000000+6024000+115762458+3324748+4157164+3324748</f>
        <v>137593118</v>
      </c>
      <c r="L63" s="14">
        <f t="shared" si="2"/>
        <v>89.56136041137799</v>
      </c>
      <c r="M63" s="3"/>
    </row>
    <row r="64" spans="1:13" ht="12.75">
      <c r="A64" s="21" t="s">
        <v>19</v>
      </c>
      <c r="B64" s="21">
        <v>1</v>
      </c>
      <c r="C64" s="21">
        <v>5</v>
      </c>
      <c r="D64" s="21">
        <v>0</v>
      </c>
      <c r="E64" s="21">
        <v>1</v>
      </c>
      <c r="F64" s="21" t="s">
        <v>27</v>
      </c>
      <c r="G64" s="23">
        <v>241216416</v>
      </c>
      <c r="H64" s="24">
        <v>0</v>
      </c>
      <c r="I64" s="23">
        <f>+G64+H64</f>
        <v>241216416</v>
      </c>
      <c r="J64" s="23">
        <v>0</v>
      </c>
      <c r="K64" s="23">
        <v>18087216</v>
      </c>
      <c r="L64" s="14">
        <f t="shared" si="2"/>
        <v>7.498335436672768</v>
      </c>
      <c r="M64" s="3"/>
    </row>
    <row r="65" spans="1:13" ht="12.75">
      <c r="A65" s="21" t="s">
        <v>19</v>
      </c>
      <c r="B65" s="21">
        <v>1</v>
      </c>
      <c r="C65" s="21">
        <v>5</v>
      </c>
      <c r="D65" s="21">
        <v>0</v>
      </c>
      <c r="E65" s="21">
        <v>2</v>
      </c>
      <c r="F65" s="21" t="s">
        <v>28</v>
      </c>
      <c r="G65" s="23">
        <v>119787500</v>
      </c>
      <c r="H65" s="24">
        <v>0</v>
      </c>
      <c r="I65" s="23">
        <f>+G65+H65</f>
        <v>119787500</v>
      </c>
      <c r="J65" s="23">
        <v>0</v>
      </c>
      <c r="K65" s="23">
        <v>0</v>
      </c>
      <c r="L65" s="14">
        <f t="shared" si="2"/>
        <v>0</v>
      </c>
      <c r="M65" s="3"/>
    </row>
    <row r="66" spans="1:12" ht="12.75">
      <c r="A66" s="21" t="s">
        <v>19</v>
      </c>
      <c r="B66" s="21">
        <v>2</v>
      </c>
      <c r="C66" s="21">
        <v>0</v>
      </c>
      <c r="D66" s="21">
        <v>0</v>
      </c>
      <c r="E66" s="21">
        <v>0</v>
      </c>
      <c r="F66" s="21" t="s">
        <v>29</v>
      </c>
      <c r="G66" s="23">
        <f>SUM(G67:G69)</f>
        <v>732132319</v>
      </c>
      <c r="H66" s="23">
        <v>0</v>
      </c>
      <c r="I66" s="23">
        <f>+I67+I68+I69</f>
        <v>732132319</v>
      </c>
      <c r="J66" s="23">
        <f>SUM(J67:J69)</f>
        <v>204336876</v>
      </c>
      <c r="K66" s="23">
        <f>+K67+K68+K69</f>
        <v>443217218</v>
      </c>
      <c r="L66" s="14">
        <f t="shared" si="2"/>
        <v>60.537857228510084</v>
      </c>
    </row>
    <row r="67" spans="1:13" ht="12.75">
      <c r="A67" s="21" t="s">
        <v>19</v>
      </c>
      <c r="B67" s="21">
        <v>2</v>
      </c>
      <c r="C67" s="21">
        <v>4</v>
      </c>
      <c r="D67" s="21">
        <v>0</v>
      </c>
      <c r="E67" s="21">
        <v>0</v>
      </c>
      <c r="F67" s="21" t="s">
        <v>41</v>
      </c>
      <c r="G67" s="23">
        <v>112638790</v>
      </c>
      <c r="H67" s="24">
        <v>0</v>
      </c>
      <c r="I67" s="23">
        <f>+G67+H67</f>
        <v>112638790</v>
      </c>
      <c r="J67" s="23">
        <v>45878986</v>
      </c>
      <c r="K67" s="23">
        <f>4919600+3973445+23336153+249996+6884790+625492</f>
        <v>39989476</v>
      </c>
      <c r="L67" s="14">
        <f t="shared" si="2"/>
        <v>35.502401970049576</v>
      </c>
      <c r="M67" s="3"/>
    </row>
    <row r="68" spans="1:13" ht="12.75">
      <c r="A68" s="21" t="s">
        <v>19</v>
      </c>
      <c r="B68" s="21">
        <v>2</v>
      </c>
      <c r="C68" s="21">
        <v>4</v>
      </c>
      <c r="D68" s="21">
        <v>0</v>
      </c>
      <c r="E68" s="21">
        <v>0</v>
      </c>
      <c r="F68" s="21" t="s">
        <v>30</v>
      </c>
      <c r="G68" s="23">
        <v>585760102</v>
      </c>
      <c r="H68" s="24">
        <v>0</v>
      </c>
      <c r="I68" s="23">
        <f>+G68+H68</f>
        <v>585760102</v>
      </c>
      <c r="J68" s="23">
        <v>158457890</v>
      </c>
      <c r="K68" s="23">
        <f>10732665+7984209+2510000+602400+502000+592360+11293910+50200000+2059685+81362186+3973445+33132000+8953290+602400+5340053+48687519+6974223+7533294+13046710+4518000+84675185+9678244+381520+3108886</f>
        <v>398444184</v>
      </c>
      <c r="L68" s="14">
        <f t="shared" si="2"/>
        <v>68.02173494568258</v>
      </c>
      <c r="M68" s="3"/>
    </row>
    <row r="69" spans="1:13" ht="12.75">
      <c r="A69" s="21" t="s">
        <v>19</v>
      </c>
      <c r="B69" s="21">
        <v>2</v>
      </c>
      <c r="C69" s="21">
        <v>0</v>
      </c>
      <c r="D69" s="21">
        <v>3</v>
      </c>
      <c r="E69" s="21">
        <v>0</v>
      </c>
      <c r="F69" s="21" t="s">
        <v>31</v>
      </c>
      <c r="G69" s="23">
        <v>33733427</v>
      </c>
      <c r="H69" s="23">
        <v>0</v>
      </c>
      <c r="I69" s="23">
        <f>+G69+H69</f>
        <v>33733427</v>
      </c>
      <c r="J69" s="23">
        <v>0</v>
      </c>
      <c r="K69" s="23">
        <f>3697732+1085826</f>
        <v>4783558</v>
      </c>
      <c r="L69" s="14">
        <f t="shared" si="2"/>
        <v>14.180468530517224</v>
      </c>
      <c r="M69" s="3"/>
    </row>
    <row r="70" spans="1:12" ht="12.75">
      <c r="A70" s="21" t="s">
        <v>19</v>
      </c>
      <c r="B70" s="21">
        <v>3</v>
      </c>
      <c r="C70" s="21">
        <v>0</v>
      </c>
      <c r="D70" s="21">
        <v>0</v>
      </c>
      <c r="E70" s="21">
        <v>0</v>
      </c>
      <c r="F70" s="21" t="s">
        <v>32</v>
      </c>
      <c r="G70" s="23">
        <f>SUM(G71:G74)</f>
        <v>1100524049</v>
      </c>
      <c r="H70" s="23">
        <v>0</v>
      </c>
      <c r="I70" s="23">
        <f>SUM(I71:I74)</f>
        <v>1100524049</v>
      </c>
      <c r="J70" s="23">
        <f>SUM(J71:J74)</f>
        <v>0</v>
      </c>
      <c r="K70" s="23">
        <f>SUM(K71:K74)</f>
        <v>440270038</v>
      </c>
      <c r="L70" s="14">
        <f t="shared" si="2"/>
        <v>40.005489966353295</v>
      </c>
    </row>
    <row r="71" spans="1:13" ht="12.75">
      <c r="A71" s="21" t="s">
        <v>19</v>
      </c>
      <c r="B71" s="21">
        <v>3</v>
      </c>
      <c r="C71" s="21">
        <v>2</v>
      </c>
      <c r="D71" s="21">
        <v>1</v>
      </c>
      <c r="E71" s="21">
        <v>1</v>
      </c>
      <c r="F71" s="21" t="s">
        <v>42</v>
      </c>
      <c r="G71" s="23">
        <v>18566612</v>
      </c>
      <c r="H71" s="23">
        <v>0</v>
      </c>
      <c r="I71" s="23">
        <f>+G71+H71</f>
        <v>18566612</v>
      </c>
      <c r="J71" s="23">
        <v>0</v>
      </c>
      <c r="K71" s="23">
        <v>0</v>
      </c>
      <c r="L71" s="14">
        <f t="shared" si="2"/>
        <v>0</v>
      </c>
      <c r="M71" s="3"/>
    </row>
    <row r="72" spans="1:13" ht="12.75">
      <c r="A72" s="21" t="s">
        <v>19</v>
      </c>
      <c r="B72" s="21">
        <v>3</v>
      </c>
      <c r="C72" s="21">
        <v>2</v>
      </c>
      <c r="D72" s="21">
        <v>1</v>
      </c>
      <c r="E72" s="21">
        <v>2</v>
      </c>
      <c r="F72" s="21" t="s">
        <v>43</v>
      </c>
      <c r="G72" s="23">
        <v>950211052</v>
      </c>
      <c r="H72" s="23">
        <v>0</v>
      </c>
      <c r="I72" s="23">
        <f>+G72+H72</f>
        <v>950211052</v>
      </c>
      <c r="J72" s="23">
        <v>0</v>
      </c>
      <c r="K72" s="23">
        <f>73936135+80070296+79786773+80352873</f>
        <v>314146077</v>
      </c>
      <c r="L72" s="14">
        <f t="shared" si="2"/>
        <v>33.0606633482937</v>
      </c>
      <c r="M72" s="3"/>
    </row>
    <row r="73" spans="1:13" ht="12.75">
      <c r="A73" s="21" t="s">
        <v>19</v>
      </c>
      <c r="B73" s="21">
        <v>3</v>
      </c>
      <c r="C73" s="21">
        <v>2</v>
      </c>
      <c r="D73" s="21">
        <v>1</v>
      </c>
      <c r="E73" s="21">
        <v>3</v>
      </c>
      <c r="F73" s="21" t="s">
        <v>44</v>
      </c>
      <c r="G73" s="23">
        <v>21746385</v>
      </c>
      <c r="H73" s="23">
        <v>0</v>
      </c>
      <c r="I73" s="23">
        <f>+G73+H73</f>
        <v>21746385</v>
      </c>
      <c r="J73" s="23">
        <v>0</v>
      </c>
      <c r="K73" s="23">
        <f>17917771+3900000-71386</f>
        <v>21746385</v>
      </c>
      <c r="L73" s="14">
        <f t="shared" si="2"/>
        <v>100</v>
      </c>
      <c r="M73" s="36" t="s">
        <v>1</v>
      </c>
    </row>
    <row r="74" spans="1:13" ht="12.75">
      <c r="A74" s="21" t="s">
        <v>19</v>
      </c>
      <c r="B74" s="21">
        <v>3</v>
      </c>
      <c r="C74" s="21">
        <v>6</v>
      </c>
      <c r="D74" s="21">
        <v>1</v>
      </c>
      <c r="E74" s="21">
        <v>1</v>
      </c>
      <c r="F74" s="21" t="s">
        <v>45</v>
      </c>
      <c r="G74" s="23">
        <v>110000000</v>
      </c>
      <c r="H74" s="23">
        <v>0</v>
      </c>
      <c r="I74" s="23">
        <f>+G74+H74</f>
        <v>110000000</v>
      </c>
      <c r="J74" s="23">
        <v>0</v>
      </c>
      <c r="K74" s="23">
        <v>104377576</v>
      </c>
      <c r="L74" s="14">
        <f t="shared" si="2"/>
        <v>94.88870545454546</v>
      </c>
      <c r="M74" s="3"/>
    </row>
    <row r="75" spans="1:12" ht="12.75">
      <c r="A75" s="21"/>
      <c r="B75" s="21"/>
      <c r="C75" s="21"/>
      <c r="D75" s="21"/>
      <c r="E75" s="21"/>
      <c r="F75" s="21" t="s">
        <v>1</v>
      </c>
      <c r="G75" s="23" t="s">
        <v>1</v>
      </c>
      <c r="H75" s="23" t="s">
        <v>1</v>
      </c>
      <c r="I75" s="23" t="s">
        <v>1</v>
      </c>
      <c r="J75" s="23"/>
      <c r="K75" s="23" t="s">
        <v>1</v>
      </c>
      <c r="L75" s="14" t="s">
        <v>1</v>
      </c>
    </row>
    <row r="76" spans="1:12" ht="12.75">
      <c r="A76" s="21" t="s">
        <v>33</v>
      </c>
      <c r="B76" s="21"/>
      <c r="C76" s="21"/>
      <c r="D76" s="21" t="s">
        <v>1</v>
      </c>
      <c r="E76" s="21"/>
      <c r="F76" s="21" t="s">
        <v>34</v>
      </c>
      <c r="G76" s="25">
        <f>SUM(G78:G84)</f>
        <v>7007419579</v>
      </c>
      <c r="H76" s="25">
        <f>SUM(H78:H84)</f>
        <v>574696436</v>
      </c>
      <c r="I76" s="25">
        <f>SUM(G76+H76)</f>
        <v>7582116015</v>
      </c>
      <c r="J76" s="25">
        <f>SUM(J78:J84)</f>
        <v>20025013</v>
      </c>
      <c r="K76" s="25">
        <f>SUM(K77:K84)</f>
        <v>1814416362</v>
      </c>
      <c r="L76" s="14">
        <f t="shared" si="2"/>
        <v>23.930211017748455</v>
      </c>
    </row>
    <row r="77" spans="1:12" ht="12.75">
      <c r="A77" s="21"/>
      <c r="B77" s="21"/>
      <c r="C77" s="21"/>
      <c r="D77" s="21"/>
      <c r="E77" s="21"/>
      <c r="F77" s="21"/>
      <c r="G77" s="23"/>
      <c r="H77" s="23" t="s">
        <v>1</v>
      </c>
      <c r="I77" s="23" t="s">
        <v>1</v>
      </c>
      <c r="J77" s="23"/>
      <c r="K77" s="23"/>
      <c r="L77" s="14" t="s">
        <v>1</v>
      </c>
    </row>
    <row r="78" spans="1:13" ht="33.75">
      <c r="A78" s="26" t="s">
        <v>33</v>
      </c>
      <c r="B78" s="26">
        <v>113</v>
      </c>
      <c r="C78" s="26">
        <v>900</v>
      </c>
      <c r="D78" s="26">
        <v>1</v>
      </c>
      <c r="E78" s="26"/>
      <c r="F78" s="29" t="s">
        <v>51</v>
      </c>
      <c r="G78" s="25">
        <v>884106469</v>
      </c>
      <c r="H78" s="31">
        <v>110451608</v>
      </c>
      <c r="I78" s="25">
        <f aca="true" t="shared" si="3" ref="I78:I84">SUM(G78+H78)</f>
        <v>994558077</v>
      </c>
      <c r="J78" s="25">
        <f>+'[1]0113-0900-01 AREAS PROTEGIDAS'!$D$18</f>
        <v>0</v>
      </c>
      <c r="K78" s="25">
        <f>31073817+1810736+65706040+10159441</f>
        <v>108750034</v>
      </c>
      <c r="L78" s="14">
        <f t="shared" si="2"/>
        <v>10.934508151402806</v>
      </c>
      <c r="M78" s="3"/>
    </row>
    <row r="79" spans="1:13" ht="12.75">
      <c r="A79" s="26" t="s">
        <v>33</v>
      </c>
      <c r="B79" s="26">
        <v>113</v>
      </c>
      <c r="C79" s="26">
        <v>900</v>
      </c>
      <c r="D79" s="26">
        <v>2</v>
      </c>
      <c r="E79" s="26"/>
      <c r="F79" s="29" t="s">
        <v>52</v>
      </c>
      <c r="G79" s="25">
        <v>4396711060</v>
      </c>
      <c r="H79" s="31">
        <v>137746338</v>
      </c>
      <c r="I79" s="25">
        <f t="shared" si="3"/>
        <v>4534457398</v>
      </c>
      <c r="J79" s="25">
        <f>+'[1]0113-0900-02 RECURSO HIDRICO'!$D$13</f>
        <v>1</v>
      </c>
      <c r="K79" s="25">
        <f>191746617+59376181+39800027+291732</f>
        <v>291214557</v>
      </c>
      <c r="L79" s="14">
        <f t="shared" si="2"/>
        <v>6.422258088221209</v>
      </c>
      <c r="M79" s="3"/>
    </row>
    <row r="80" spans="1:13" ht="33.75">
      <c r="A80" s="26" t="s">
        <v>33</v>
      </c>
      <c r="B80" s="26">
        <v>113</v>
      </c>
      <c r="C80" s="26">
        <v>900</v>
      </c>
      <c r="D80" s="26">
        <v>3</v>
      </c>
      <c r="E80" s="26"/>
      <c r="F80" s="29" t="s">
        <v>53</v>
      </c>
      <c r="G80" s="25">
        <v>400000000</v>
      </c>
      <c r="H80" s="31">
        <f>180000000+56086490</f>
        <v>236086490</v>
      </c>
      <c r="I80" s="25">
        <f t="shared" si="3"/>
        <v>636086490</v>
      </c>
      <c r="J80" s="25">
        <v>0</v>
      </c>
      <c r="K80" s="25">
        <f>6170680+193168000+2281318+749720+180720000</f>
        <v>383089718</v>
      </c>
      <c r="L80" s="14">
        <f t="shared" si="2"/>
        <v>60.2260422163659</v>
      </c>
      <c r="M80" s="3"/>
    </row>
    <row r="81" spans="1:13" ht="12.75">
      <c r="A81" s="26" t="s">
        <v>33</v>
      </c>
      <c r="B81" s="26">
        <v>310</v>
      </c>
      <c r="C81" s="26">
        <v>900</v>
      </c>
      <c r="D81" s="26">
        <v>4</v>
      </c>
      <c r="E81" s="26"/>
      <c r="F81" s="28" t="s">
        <v>54</v>
      </c>
      <c r="G81" s="25">
        <v>150000000</v>
      </c>
      <c r="H81" s="25">
        <v>6212000</v>
      </c>
      <c r="I81" s="25">
        <f t="shared" si="3"/>
        <v>156212000</v>
      </c>
      <c r="J81" s="25">
        <v>0</v>
      </c>
      <c r="K81" s="25">
        <f>21736870+2250000+150000+65838219+36923</f>
        <v>90012012</v>
      </c>
      <c r="L81" s="14">
        <f t="shared" si="2"/>
        <v>57.621701277750745</v>
      </c>
      <c r="M81" s="3"/>
    </row>
    <row r="82" spans="1:14" ht="12.75">
      <c r="A82" s="26" t="s">
        <v>33</v>
      </c>
      <c r="B82" s="26">
        <v>310</v>
      </c>
      <c r="C82" s="26">
        <v>900</v>
      </c>
      <c r="D82" s="26">
        <v>5</v>
      </c>
      <c r="E82" s="26"/>
      <c r="F82" s="28" t="s">
        <v>55</v>
      </c>
      <c r="G82" s="25">
        <v>757602050</v>
      </c>
      <c r="H82" s="31">
        <v>3200000</v>
      </c>
      <c r="I82" s="25">
        <f t="shared" si="3"/>
        <v>760802050</v>
      </c>
      <c r="J82" s="25">
        <f>+'[1]0310-0900-05 AUTORIDAD AMBIENTA'!$E$47</f>
        <v>0</v>
      </c>
      <c r="K82" s="25">
        <f>35774058+206946127+108051039+87169277-7453904+100000000+96479695</f>
        <v>626966292</v>
      </c>
      <c r="L82" s="14">
        <f t="shared" si="2"/>
        <v>82.40859655938098</v>
      </c>
      <c r="M82" s="3"/>
      <c r="N82" s="3" t="s">
        <v>1</v>
      </c>
    </row>
    <row r="83" spans="1:13" ht="22.5">
      <c r="A83" s="26" t="s">
        <v>33</v>
      </c>
      <c r="B83" s="26">
        <v>310</v>
      </c>
      <c r="C83" s="26">
        <v>900</v>
      </c>
      <c r="D83" s="26">
        <v>6</v>
      </c>
      <c r="E83" s="26"/>
      <c r="F83" s="28" t="s">
        <v>56</v>
      </c>
      <c r="G83" s="25">
        <v>169000000</v>
      </c>
      <c r="H83" s="25">
        <v>0</v>
      </c>
      <c r="I83" s="25">
        <f t="shared" si="3"/>
        <v>169000000</v>
      </c>
      <c r="J83" s="25">
        <f>+'[1]0310-0900-06 EDUCACION AMBIENTA'!$D$13+'[1]0310-0900-06 EDUCACION AMBIENTA'!$D$14</f>
        <v>25012</v>
      </c>
      <c r="K83" s="25">
        <f>5345698+6480720+2679000+110398767</f>
        <v>124904185</v>
      </c>
      <c r="L83" s="14">
        <f t="shared" si="2"/>
        <v>73.90780177514793</v>
      </c>
      <c r="M83" s="3"/>
    </row>
    <row r="84" spans="1:13" ht="22.5">
      <c r="A84" s="26" t="s">
        <v>33</v>
      </c>
      <c r="B84" s="26">
        <v>520</v>
      </c>
      <c r="C84" s="26">
        <v>900</v>
      </c>
      <c r="D84" s="26">
        <v>7</v>
      </c>
      <c r="E84" s="26"/>
      <c r="F84" s="30" t="s">
        <v>57</v>
      </c>
      <c r="G84" s="25">
        <v>250000000</v>
      </c>
      <c r="H84" s="25">
        <f>61000000+20000000</f>
        <v>81000000</v>
      </c>
      <c r="I84" s="25">
        <f t="shared" si="3"/>
        <v>331000000</v>
      </c>
      <c r="J84" s="25">
        <f>+'[1]0520-0900-07 FORTALECIMIENTO'!$D$9+'[1]0520-0900-07 FORTALECIMIENTO'!$D$10</f>
        <v>20000000</v>
      </c>
      <c r="K84" s="25">
        <f>40135904+37505816+87096332-2147616+26889128</f>
        <v>189479564</v>
      </c>
      <c r="L84" s="14">
        <f t="shared" si="2"/>
        <v>57.24458126888218</v>
      </c>
      <c r="M84" s="3"/>
    </row>
    <row r="85" spans="1:12" ht="12.75">
      <c r="A85" s="13" t="s">
        <v>33</v>
      </c>
      <c r="B85" s="13"/>
      <c r="C85" s="13"/>
      <c r="D85" s="13"/>
      <c r="E85" s="13"/>
      <c r="F85" s="27" t="s">
        <v>35</v>
      </c>
      <c r="G85" s="16">
        <f>+G76+G56</f>
        <v>10263763258</v>
      </c>
      <c r="H85" s="16">
        <f>+H76+H56</f>
        <v>574696436</v>
      </c>
      <c r="I85" s="16">
        <f>+I76+I56</f>
        <v>10838459694</v>
      </c>
      <c r="J85" s="16">
        <f>+J76+J56</f>
        <v>224361889</v>
      </c>
      <c r="K85" s="16">
        <f>+K76+K56</f>
        <v>2913550334</v>
      </c>
      <c r="L85" s="14">
        <f t="shared" si="2"/>
        <v>26.881590339011872</v>
      </c>
    </row>
    <row r="86" spans="7:12" ht="12.75">
      <c r="G86" s="3" t="s">
        <v>1</v>
      </c>
      <c r="I86" s="3" t="s">
        <v>1</v>
      </c>
      <c r="L86" s="3"/>
    </row>
    <row r="87" spans="9:12" ht="12.75">
      <c r="I87" s="3" t="s">
        <v>1</v>
      </c>
      <c r="L87" s="3"/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2009-05-05T21:32:30Z</cp:lastPrinted>
  <dcterms:created xsi:type="dcterms:W3CDTF">2007-01-13T18:42:48Z</dcterms:created>
  <dcterms:modified xsi:type="dcterms:W3CDTF">2009-06-30T20:06:36Z</dcterms:modified>
  <cp:category/>
  <cp:version/>
  <cp:contentType/>
  <cp:contentStatus/>
</cp:coreProperties>
</file>