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  <externalReference r:id="rId5"/>
    <externalReference r:id="rId6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<sst xmlns="http://schemas.openxmlformats.org/spreadsheetml/2006/main" count="193" uniqueCount="64">
  <si>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</si>
  <si>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</si>
  <si>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</si>
  <si>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</si>
  <si>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</si>
  <si>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</si>
  <si>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</si>
  <si>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</si>
  <si>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</si>
  <si>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</si>
  <si>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</si>
  <si>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</si>
  <si>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</si>
  <si>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</si>
  <si>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</si>
  <si>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</si>
  <si>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</si>
  <si>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</si>
  <si>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</si>
  <si>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</si>
  <si>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</si>
  <si>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</si>
  <si>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</si>
  <si>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</si>
  <si>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</si>
  <si>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</si>
  <si>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</si>
  <si>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</si>
  <si>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</si>
  <si>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</si>
  <si>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</si>
  <si>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</si>
  <si>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</si>
  <si>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</si>
  <si>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</si>
  <si>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</si>
  <si>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</si>
  <si>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</si>
  <si>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</si>
  <si>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</si>
  <si>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</si>
  <si>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</si>
  <si>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</si>
  <si>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</si>
  <si>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</si>
  <si>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</si>
  <si>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</si>
  <si>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</si>
  <si>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</si>
  <si>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</si>
  <si>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</si>
  <si>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</si>
  <si>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</si>
  <si>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</si>
  <si>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</si>
  <si>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</si>
  <si>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</si>
  <si>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</si>
  <si>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</si>
  <si>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</si>
  <si>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</si>
  <si>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</si>
  <si>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</si>
  <si>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VIGENCIA   FEBERO 2009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</si>
</sst>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IN%20PRESUPUESTAL2008GASTOSen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JECUIN%20PRESUPUESTAL2009ASTOS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</sheetNames>
    <sheetDataSet>
      <sheetData sheetId="0">
        <row r="10">
          <cell r="K10">
            <v>149399653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520-0900-07 FORTALECIMIENTO"/>
    </sheetNames>
    <sheetDataSet>
      <sheetData sheetId="0">
        <row r="18">
          <cell r="D18">
            <v>17812220</v>
          </cell>
        </row>
      </sheetData>
      <sheetData sheetId="1">
        <row r="13">
          <cell r="D13">
            <v>170760226</v>
          </cell>
        </row>
      </sheetData>
      <sheetData sheetId="4">
        <row r="16">
          <cell r="E16">
            <v>35231898</v>
          </cell>
        </row>
        <row r="47">
          <cell r="E47">
            <v>82410088</v>
          </cell>
        </row>
      </sheetData>
      <sheetData sheetId="5">
        <row r="12">
          <cell r="D12">
            <v>5345698</v>
          </cell>
        </row>
        <row r="13">
          <cell r="D13">
            <v>1706800</v>
          </cell>
        </row>
        <row r="14">
          <cell r="D14">
            <v>2510000</v>
          </cell>
        </row>
      </sheetData>
      <sheetData sheetId="6">
        <row r="8">
          <cell r="D8">
            <v>33613920</v>
          </cell>
        </row>
        <row r="9">
          <cell r="D9">
            <v>6521984</v>
          </cell>
        </row>
        <row r="10">
          <cell r="D10">
            <v>141896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</sheetNames>
    <sheetDataSet>
      <sheetData sheetId="0">
        <row r="81">
          <cell r="J81">
            <v>21736870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47">
      <selection activeCell="A48" sqref="A48:L85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10" width="18.421875" style="0" customWidth="1"/>
    <col min="11" max="11" width="19.00390625" style="0" customWidth="1"/>
    <col min="12" max="12" width="16.28125" style="0" customWidth="1"/>
    <col min="13" max="13" width="17.28125" style="0" customWidth="1"/>
    <col min="14" max="14" width="13.2812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10" t="s">
        <v>63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/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62</v>
      </c>
      <c r="K7" s="11" t="s">
        <v>59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131043164</v>
      </c>
      <c r="K10" s="16">
        <f>149399653+J10</f>
        <v>280442817</v>
      </c>
      <c r="L10" s="14"/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130267298</v>
      </c>
      <c r="K11" s="16">
        <f>125888562+J11</f>
        <v>256155860</v>
      </c>
      <c r="L11" s="14"/>
    </row>
    <row r="12" spans="1:12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130267298</v>
      </c>
      <c r="K12" s="16">
        <f>125888562+J12</f>
        <v>256155860</v>
      </c>
      <c r="L12" s="14"/>
    </row>
    <row r="13" spans="1:12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16">
        <f>102720834+J13</f>
        <v>208599823</v>
      </c>
      <c r="L13" s="14"/>
    </row>
    <row r="14" spans="1:12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0" ref="I14:I19">+G14+H14</f>
        <v>1146602</v>
      </c>
      <c r="J14" s="14"/>
      <c r="K14" s="16">
        <f>+J14</f>
        <v>0</v>
      </c>
      <c r="L14" s="14"/>
    </row>
    <row r="15" spans="1:12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0"/>
        <v>99683709</v>
      </c>
      <c r="J15" s="14">
        <v>11798520</v>
      </c>
      <c r="K15" s="16">
        <f>11798520+J15</f>
        <v>23597040</v>
      </c>
      <c r="L15" s="14"/>
    </row>
    <row r="16" spans="1:12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0"/>
        <v>180554956</v>
      </c>
      <c r="J16" s="14">
        <v>12589789</v>
      </c>
      <c r="K16" s="16">
        <f>11369208+J16</f>
        <v>23958997</v>
      </c>
      <c r="L16" s="14"/>
    </row>
    <row r="17" spans="1:12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0"/>
        <v>60237480</v>
      </c>
      <c r="J17" s="14">
        <v>0</v>
      </c>
      <c r="K17" s="16">
        <v>0</v>
      </c>
      <c r="L17" s="14"/>
    </row>
    <row r="18" spans="1:12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0"/>
        <v>208995308</v>
      </c>
      <c r="J18" s="14">
        <v>0</v>
      </c>
      <c r="K18" s="16">
        <v>0</v>
      </c>
      <c r="L18" s="14"/>
    </row>
    <row r="19" spans="1:12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0"/>
        <v>25553530</v>
      </c>
      <c r="J19" s="16">
        <f>SUM(J20:J21)</f>
        <v>775866</v>
      </c>
      <c r="K19" s="16">
        <f>23511091+J19</f>
        <v>24286957</v>
      </c>
      <c r="L19" s="14"/>
    </row>
    <row r="20" spans="1:12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24286957-23511091</f>
        <v>775866</v>
      </c>
      <c r="K20" s="16">
        <f>23511091+J20</f>
        <v>24286957</v>
      </c>
      <c r="L20" s="14"/>
    </row>
    <row r="21" spans="1:12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v>0</v>
      </c>
      <c r="L21" s="14"/>
    </row>
    <row r="22" spans="1:12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v>0</v>
      </c>
      <c r="L22" s="14"/>
    </row>
    <row r="23" spans="1:12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>
        <v>0</v>
      </c>
      <c r="L23" s="14"/>
    </row>
    <row r="24" spans="1:12" ht="12.75">
      <c r="A24" s="13" t="s">
        <v>33</v>
      </c>
      <c r="B24" s="13"/>
      <c r="C24" s="13"/>
      <c r="D24" s="13"/>
      <c r="E24" s="13"/>
      <c r="F24" s="15" t="s">
        <v>34</v>
      </c>
      <c r="G24" s="16">
        <v>0</v>
      </c>
      <c r="H24" s="16">
        <v>0</v>
      </c>
      <c r="I24" s="16">
        <f>+G24+H24</f>
        <v>0</v>
      </c>
      <c r="J24" s="16">
        <v>0</v>
      </c>
      <c r="K24" s="16">
        <v>0</v>
      </c>
      <c r="L24" s="14"/>
    </row>
    <row r="25" spans="1:12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/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6" t="s">
        <v>1</v>
      </c>
      <c r="L26" s="14" t="s">
        <v>1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0</v>
      </c>
      <c r="I27" s="16">
        <f>+I10+I24</f>
        <v>1334597240</v>
      </c>
      <c r="J27" s="16">
        <f>+J10+J24</f>
        <v>131043164</v>
      </c>
      <c r="K27" s="16">
        <f>+'[1]GASTOS'!$K$10+J27</f>
        <v>280442817</v>
      </c>
      <c r="L27" s="14"/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/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ht="12.75">
      <c r="H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 t="str">
        <f>+K3</f>
        <v>VIGENCIA   FEBERO 2009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60</v>
      </c>
      <c r="K52" s="22" t="s">
        <v>58</v>
      </c>
      <c r="L52" s="32"/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61</v>
      </c>
      <c r="K53" s="11" t="s">
        <v>59</v>
      </c>
      <c r="L53" s="33"/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/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204336876</v>
      </c>
      <c r="K56" s="23">
        <f>170578177+J56</f>
        <v>374915053</v>
      </c>
      <c r="L56" s="14"/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0</v>
      </c>
      <c r="I57" s="23">
        <f>+I58+I63+I64+I65</f>
        <v>1423687311</v>
      </c>
      <c r="J57" s="23">
        <f>SUM(J58+J63+J64+J65)</f>
        <v>0</v>
      </c>
      <c r="K57" s="23">
        <f>129019668+J57</f>
        <v>129019668</v>
      </c>
      <c r="L57" s="14"/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0</v>
      </c>
      <c r="I58" s="23">
        <f>SUM(I59:I62)</f>
        <v>909053395</v>
      </c>
      <c r="J58" s="23">
        <f>SUM(J59:J62)</f>
        <v>0</v>
      </c>
      <c r="K58" s="23">
        <f>8154410+J58</f>
        <v>8154410</v>
      </c>
      <c r="L58" s="14"/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v>0</v>
      </c>
      <c r="I59" s="23">
        <f>SUM(G59+H59)</f>
        <v>700765929</v>
      </c>
      <c r="J59" s="23">
        <v>0</v>
      </c>
      <c r="K59" s="23">
        <v>0</v>
      </c>
      <c r="L59" s="14"/>
    </row>
    <row r="60" spans="1:12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0</v>
      </c>
      <c r="I60" s="23">
        <f>SUM(G60+H60)</f>
        <v>10000000</v>
      </c>
      <c r="J60" s="23">
        <v>0</v>
      </c>
      <c r="K60" s="23">
        <f>6561348+J60</f>
        <v>6561348</v>
      </c>
      <c r="L60" s="14"/>
    </row>
    <row r="61" spans="1:12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v>0</v>
      </c>
      <c r="L61" s="14"/>
    </row>
    <row r="62" spans="1:12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0</v>
      </c>
      <c r="K62" s="23">
        <f>1593062+J62</f>
        <v>1593062</v>
      </c>
      <c r="L62" s="14"/>
    </row>
    <row r="63" spans="1:12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v>0</v>
      </c>
      <c r="I63" s="23">
        <f>SUM(G63+H63)</f>
        <v>153630000</v>
      </c>
      <c r="J63" s="23">
        <v>0</v>
      </c>
      <c r="K63" s="23">
        <f>120865258+J63</f>
        <v>120865258</v>
      </c>
      <c r="L63" s="14"/>
    </row>
    <row r="64" spans="1:12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v>0</v>
      </c>
      <c r="L64" s="14"/>
    </row>
    <row r="65" spans="1:12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v>0</v>
      </c>
      <c r="L65" s="14"/>
    </row>
    <row r="66" spans="1:12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v>0</v>
      </c>
      <c r="I66" s="23">
        <f>+I67+I68+I69</f>
        <v>732132319</v>
      </c>
      <c r="J66" s="23">
        <f>SUM(J67:J69)</f>
        <v>204336876</v>
      </c>
      <c r="K66" s="23">
        <f>41558509+J66</f>
        <v>245895385</v>
      </c>
      <c r="L66" s="14"/>
    </row>
    <row r="67" spans="1:12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0</v>
      </c>
      <c r="I67" s="23">
        <f>+G67+H67</f>
        <v>112638790</v>
      </c>
      <c r="J67" s="23">
        <v>45878986</v>
      </c>
      <c r="K67" s="23">
        <f>11588458+J67</f>
        <v>57467444</v>
      </c>
      <c r="L67" s="14"/>
    </row>
    <row r="68" spans="1:12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158457890</v>
      </c>
      <c r="K68" s="23">
        <f>29970051+J68</f>
        <v>188427941</v>
      </c>
      <c r="L68" s="14"/>
    </row>
    <row r="69" spans="1:12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v>0</v>
      </c>
      <c r="L69" s="14"/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0</v>
      </c>
      <c r="L70" s="14"/>
    </row>
    <row r="71" spans="1:12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/>
    </row>
    <row r="72" spans="1:12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v>0</v>
      </c>
      <c r="L72" s="14"/>
    </row>
    <row r="73" spans="1:12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v>0</v>
      </c>
      <c r="L73" s="14"/>
    </row>
    <row r="74" spans="1:12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0</v>
      </c>
      <c r="L74" s="14"/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/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0</v>
      </c>
      <c r="I76" s="25">
        <f>SUM(G76+H76)</f>
        <v>7007419579</v>
      </c>
      <c r="J76" s="25">
        <f>SUM(J78:J84)</f>
        <v>281863214</v>
      </c>
      <c r="K76" s="25">
        <f>SUM(K78:K84)</f>
        <v>378362369</v>
      </c>
      <c r="L76" s="14"/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/>
    </row>
    <row r="78" spans="1:12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0</v>
      </c>
      <c r="I78" s="25">
        <f aca="true" t="shared" si="1" ref="I78:I84">SUM(G78+H78)</f>
        <v>884106469</v>
      </c>
      <c r="J78" s="25">
        <f>+'[2]0113-0900-01 AREAS PROTEGIDAS'!$D$18</f>
        <v>17812220</v>
      </c>
      <c r="K78" s="25">
        <f>+J78</f>
        <v>17812220</v>
      </c>
      <c r="L78" s="14"/>
    </row>
    <row r="79" spans="1:12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0</v>
      </c>
      <c r="I79" s="25">
        <f t="shared" si="1"/>
        <v>4396711060</v>
      </c>
      <c r="J79" s="25">
        <f>+'[2]0113-0900-02 RECURSO HIDRICO'!$D$13</f>
        <v>170760226</v>
      </c>
      <c r="K79" s="25">
        <f>+J79</f>
        <v>170760226</v>
      </c>
      <c r="L79" s="14"/>
    </row>
    <row r="80" spans="1:12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v>0</v>
      </c>
      <c r="I80" s="25">
        <f t="shared" si="1"/>
        <v>400000000</v>
      </c>
      <c r="J80" s="25">
        <v>0</v>
      </c>
      <c r="K80" s="25">
        <f>570769+J80</f>
        <v>570769</v>
      </c>
      <c r="L80" s="14"/>
    </row>
    <row r="81" spans="1:12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0</v>
      </c>
      <c r="I81" s="25">
        <f t="shared" si="1"/>
        <v>150000000</v>
      </c>
      <c r="J81" s="25">
        <v>0</v>
      </c>
      <c r="K81" s="25">
        <f>+'[3]GASTOS'!$J$81</f>
        <v>21736870</v>
      </c>
      <c r="L81" s="14"/>
    </row>
    <row r="82" spans="1:12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0</v>
      </c>
      <c r="I82" s="25">
        <f t="shared" si="1"/>
        <v>757602050</v>
      </c>
      <c r="J82" s="25">
        <f>+'[2]0310-0900-05 AUTORIDAD AMBIENTA'!$E$47</f>
        <v>82410088</v>
      </c>
      <c r="K82" s="25">
        <f>+'[2]0310-0900-05 AUTORIDAD AMBIENTA'!$E$16+J82</f>
        <v>117641986</v>
      </c>
      <c r="L82" s="14"/>
    </row>
    <row r="83" spans="1:12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1"/>
        <v>169000000</v>
      </c>
      <c r="J83" s="25">
        <f>+'[2]0310-0900-06 EDUCACION AMBIENTA'!$D$13+'[2]0310-0900-06 EDUCACION AMBIENTA'!$D$14</f>
        <v>4216800</v>
      </c>
      <c r="K83" s="25">
        <f>+'[2]0310-0900-06 EDUCACION AMBIENTA'!$D$12+J83</f>
        <v>9562498</v>
      </c>
      <c r="L83" s="14"/>
    </row>
    <row r="84" spans="1:12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v>0</v>
      </c>
      <c r="I84" s="25">
        <f t="shared" si="1"/>
        <v>250000000</v>
      </c>
      <c r="J84" s="25">
        <f>+'[2]0520-0900-07 FORTALECIMIENTO'!$D$9+'[2]0520-0900-07 FORTALECIMIENTO'!$D$10</f>
        <v>6663880</v>
      </c>
      <c r="K84" s="25">
        <f>+'[2]0520-0900-07 FORTALECIMIENTO'!$D$8+J84</f>
        <v>40277800</v>
      </c>
      <c r="L84" s="14"/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0</v>
      </c>
      <c r="I85" s="16">
        <f>+I76+I56</f>
        <v>10263763258</v>
      </c>
      <c r="J85" s="16">
        <f>+J76+J56</f>
        <v>486200090</v>
      </c>
      <c r="K85" s="16">
        <f>+K76+K56</f>
        <v>753277422</v>
      </c>
      <c r="L85" s="14"/>
    </row>
    <row r="86" spans="7:12" ht="12.75">
      <c r="G86" s="3" t="s">
        <v>1</v>
      </c>
      <c r="L86" s="3"/>
    </row>
    <row r="87" ht="12.75">
      <c r="L87" s="3"/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2009-03-06T21:58:40Z</cp:lastPrinted>
  <dcterms:created xsi:type="dcterms:W3CDTF">2007-01-13T18:42:48Z</dcterms:created>
  <dcterms:modified xsi:type="dcterms:W3CDTF">2009-03-06T22:00:56Z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